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6930" windowHeight="3930" activeTab="0"/>
  </bookViews>
  <sheets>
    <sheet name="présent." sheetId="1" r:id="rId1"/>
    <sheet name="poids propre " sheetId="2" r:id="rId2"/>
    <sheet name="charges concentrées" sheetId="3" r:id="rId3"/>
    <sheet name="appui interméd." sheetId="4" r:id="rId4"/>
    <sheet name="encastrements" sheetId="5" r:id="rId5"/>
    <sheet name="poutre 2 appuis" sheetId="6" r:id="rId6"/>
  </sheets>
  <definedNames>
    <definedName name="BLANG1">'poids propre '!$G$3</definedName>
    <definedName name="BLANG2">'poids propre '!$H$3</definedName>
    <definedName name="CHARG1">'charges concentrées'!$A$3</definedName>
    <definedName name="CHARG2">'charges concentrées'!$B$3</definedName>
    <definedName name="E">'poutre 2 appuis'!$F$3</definedName>
    <definedName name="FORCE1">'charges concentrées'!$B$4</definedName>
    <definedName name="FORCE2">'charges concentrées'!$E$4</definedName>
    <definedName name="I">'poutre 2 appuis'!$D$7</definedName>
    <definedName name="INERTIE">'appui interméd.'!$B$2</definedName>
    <definedName name="Iz">'charges concentrées'!$B$2</definedName>
    <definedName name="LANG1">'charges concentrées'!$C$4</definedName>
    <definedName name="LANG2">'charges concentrées'!$F$4</definedName>
    <definedName name="LARGPONT">'poids propre '!$D$2</definedName>
    <definedName name="LONG1">'poutre 2 appuis'!$B$3</definedName>
    <definedName name="LONG2">'poutre 2 appuis'!$D$3</definedName>
    <definedName name="MODY">'charges concentrées'!$C$2</definedName>
    <definedName name="MODYG">'appui interméd.'!$C$2</definedName>
    <definedName name="PONT1">'charges concentrées'!$A$3</definedName>
    <definedName name="PONT2">'charges concentrées'!$B$3</definedName>
    <definedName name="PORT">'charges concentrées'!$C$3</definedName>
    <definedName name="PORTEE">'charges concentrées'!$A$2</definedName>
    <definedName name="PORTEEE">'appui interméd.'!$A$2</definedName>
    <definedName name="POS">'appui interméd.'!$C$4</definedName>
    <definedName name="q">'poids propre '!$B$6</definedName>
    <definedName name="REAC">'appui interméd.'!$B$4</definedName>
    <definedName name="x">'poutre 2 appuis'!$A$13:$A$93</definedName>
    <definedName name="xi">'charges concentrées'!$A$11:$A$112</definedName>
    <definedName name="xj">'encastrements'!$A$11:$A$112</definedName>
    <definedName name="xk">'appui interméd.'!$A$11:$A$112</definedName>
  </definedNames>
  <calcPr fullCalcOnLoad="1"/>
</workbook>
</file>

<file path=xl/sharedStrings.xml><?xml version="1.0" encoding="utf-8"?>
<sst xmlns="http://schemas.openxmlformats.org/spreadsheetml/2006/main" count="168" uniqueCount="135">
  <si>
    <t>FORCE1</t>
  </si>
  <si>
    <t>N</t>
  </si>
  <si>
    <t>m</t>
  </si>
  <si>
    <t>FORCE2</t>
  </si>
  <si>
    <t>PORTEE</t>
  </si>
  <si>
    <t>E</t>
  </si>
  <si>
    <t>Gpa</t>
  </si>
  <si>
    <t>b</t>
  </si>
  <si>
    <t>h</t>
  </si>
  <si>
    <t>S</t>
  </si>
  <si>
    <t>m2</t>
  </si>
  <si>
    <t>I</t>
  </si>
  <si>
    <t>m4</t>
  </si>
  <si>
    <t>I/v</t>
  </si>
  <si>
    <t>x</t>
  </si>
  <si>
    <t>LONG1</t>
  </si>
  <si>
    <t>LONG2</t>
  </si>
  <si>
    <t>flèche due à F1</t>
  </si>
  <si>
    <t>flèche due à F2</t>
  </si>
  <si>
    <t>flèche totale</t>
  </si>
  <si>
    <t>F1(N)=</t>
  </si>
  <si>
    <t>F2(N)=</t>
  </si>
  <si>
    <t>a1(m)=</t>
  </si>
  <si>
    <t>a2(m)</t>
  </si>
  <si>
    <t>T1</t>
  </si>
  <si>
    <t>T2</t>
  </si>
  <si>
    <t>T=T1+T2</t>
  </si>
  <si>
    <t>M1</t>
  </si>
  <si>
    <t>M2</t>
  </si>
  <si>
    <t>M=M1+M2</t>
  </si>
  <si>
    <t>N,m</t>
  </si>
  <si>
    <t>xi</t>
  </si>
  <si>
    <t>L(m)</t>
  </si>
  <si>
    <t>Iz(m4)</t>
  </si>
  <si>
    <t>E(Gpa)</t>
  </si>
  <si>
    <t>Charge1</t>
  </si>
  <si>
    <t>Charge 2</t>
  </si>
  <si>
    <t>q(N.m-1)</t>
  </si>
  <si>
    <t>position</t>
  </si>
  <si>
    <r>
      <t>y'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(rad)</t>
    </r>
  </si>
  <si>
    <r>
      <t>y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(m)</t>
    </r>
  </si>
  <si>
    <r>
      <t>T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(N)</t>
    </r>
  </si>
  <si>
    <r>
      <t>M</t>
    </r>
    <r>
      <rPr>
        <b/>
        <sz val="8"/>
        <rFont val="Arial"/>
        <family val="2"/>
      </rPr>
      <t>q</t>
    </r>
    <r>
      <rPr>
        <b/>
        <sz val="10"/>
        <rFont val="Arial"/>
        <family val="2"/>
      </rPr>
      <t>(N.m)</t>
    </r>
  </si>
  <si>
    <t xml:space="preserve">charge </t>
  </si>
  <si>
    <t>uniform.</t>
  </si>
  <si>
    <t>répartie</t>
  </si>
  <si>
    <t>q</t>
  </si>
  <si>
    <t>charge1</t>
  </si>
  <si>
    <r>
      <t>y'</t>
    </r>
    <r>
      <rPr>
        <b/>
        <sz val="8"/>
        <rFont val="Arial"/>
        <family val="2"/>
      </rPr>
      <t>F1</t>
    </r>
    <r>
      <rPr>
        <b/>
        <sz val="10"/>
        <rFont val="Arial"/>
        <family val="2"/>
      </rPr>
      <t>(rad)</t>
    </r>
  </si>
  <si>
    <r>
      <t>y</t>
    </r>
    <r>
      <rPr>
        <b/>
        <sz val="10"/>
        <rFont val="Arial"/>
        <family val="2"/>
      </rPr>
      <t>F1(m)</t>
    </r>
  </si>
  <si>
    <r>
      <t>M</t>
    </r>
    <r>
      <rPr>
        <b/>
        <sz val="10"/>
        <rFont val="Arial"/>
        <family val="2"/>
      </rPr>
      <t>F1(N.m)</t>
    </r>
  </si>
  <si>
    <r>
      <t>T</t>
    </r>
    <r>
      <rPr>
        <b/>
        <sz val="10"/>
        <rFont val="Arial"/>
        <family val="2"/>
      </rPr>
      <t>F1(N)</t>
    </r>
  </si>
  <si>
    <t>charge2</t>
  </si>
  <si>
    <r>
      <t>y'</t>
    </r>
    <r>
      <rPr>
        <b/>
        <sz val="8"/>
        <rFont val="Arial"/>
        <family val="2"/>
      </rPr>
      <t>F2</t>
    </r>
    <r>
      <rPr>
        <b/>
        <sz val="10"/>
        <rFont val="Arial"/>
        <family val="2"/>
      </rPr>
      <t>(rad)</t>
    </r>
  </si>
  <si>
    <r>
      <t>y</t>
    </r>
    <r>
      <rPr>
        <b/>
        <sz val="10"/>
        <rFont val="Arial"/>
        <family val="2"/>
      </rPr>
      <t>F2(m)</t>
    </r>
  </si>
  <si>
    <r>
      <t>M</t>
    </r>
    <r>
      <rPr>
        <b/>
        <sz val="10"/>
        <rFont val="Arial"/>
        <family val="2"/>
      </rPr>
      <t>F2(N.m)</t>
    </r>
  </si>
  <si>
    <r>
      <t>T</t>
    </r>
    <r>
      <rPr>
        <b/>
        <sz val="10"/>
        <rFont val="Arial"/>
        <family val="2"/>
      </rPr>
      <t>F2 (N)</t>
    </r>
  </si>
  <si>
    <r>
      <t>a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(m)</t>
    </r>
  </si>
  <si>
    <r>
      <t>a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(m)</t>
    </r>
  </si>
  <si>
    <r>
      <t>F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(N)</t>
    </r>
  </si>
  <si>
    <r>
      <t>F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(N)</t>
    </r>
  </si>
  <si>
    <t xml:space="preserve"> </t>
  </si>
  <si>
    <t xml:space="preserve">Charge  </t>
  </si>
  <si>
    <t>entre F1 et F2</t>
  </si>
  <si>
    <t>y'T</t>
  </si>
  <si>
    <t>Choisir la position a1 du galet de roulement de gauche et l'écartement des deux galets(si monorail faire F2=0)</t>
  </si>
  <si>
    <r>
      <t>faire varier a</t>
    </r>
    <r>
      <rPr>
        <b/>
        <sz val="8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en déplaçant le curseur (conserver a</t>
    </r>
    <r>
      <rPr>
        <b/>
        <sz val="8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&lt;=10) </t>
    </r>
  </si>
  <si>
    <t>yT</t>
  </si>
  <si>
    <t>Pour ajouter les charges de pont , cliquer sur l'onglet "charges concentrées"</t>
  </si>
  <si>
    <t>écart. C</t>
  </si>
  <si>
    <t>MT</t>
  </si>
  <si>
    <t>T</t>
  </si>
  <si>
    <r>
      <t>M</t>
    </r>
    <r>
      <rPr>
        <b/>
        <sz val="8"/>
        <rFont val="Arial"/>
        <family val="2"/>
      </rPr>
      <t>A</t>
    </r>
    <r>
      <rPr>
        <b/>
        <sz val="10"/>
        <rFont val="Arial"/>
        <family val="2"/>
      </rPr>
      <t>(N.m)=</t>
    </r>
  </si>
  <si>
    <t>Moment d'encastr en A:</t>
  </si>
  <si>
    <t>Moment d'encastr en B:</t>
  </si>
  <si>
    <r>
      <t>M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(N.m)=</t>
    </r>
  </si>
  <si>
    <t>régler MA pour annuler y'A (si encastrement parfait)</t>
  </si>
  <si>
    <t>régler MB pour annuler y'B (si encastrement parfait)</t>
  </si>
  <si>
    <r>
      <t>y'</t>
    </r>
    <r>
      <rPr>
        <sz val="8"/>
        <rFont val="Arial"/>
        <family val="2"/>
      </rPr>
      <t>MA</t>
    </r>
  </si>
  <si>
    <r>
      <t>M</t>
    </r>
    <r>
      <rPr>
        <sz val="8"/>
        <rFont val="Arial"/>
        <family val="2"/>
      </rPr>
      <t>MA</t>
    </r>
  </si>
  <si>
    <r>
      <t>y</t>
    </r>
    <r>
      <rPr>
        <sz val="10"/>
        <rFont val="Arial"/>
        <family val="0"/>
      </rPr>
      <t>MA</t>
    </r>
  </si>
  <si>
    <r>
      <t>T</t>
    </r>
    <r>
      <rPr>
        <sz val="8"/>
        <rFont val="Arial"/>
        <family val="2"/>
      </rPr>
      <t>MA</t>
    </r>
  </si>
  <si>
    <r>
      <t>Y'</t>
    </r>
    <r>
      <rPr>
        <sz val="8"/>
        <rFont val="Arial"/>
        <family val="2"/>
      </rPr>
      <t>MB</t>
    </r>
  </si>
  <si>
    <r>
      <t>Y</t>
    </r>
    <r>
      <rPr>
        <sz val="8"/>
        <rFont val="Arial"/>
        <family val="2"/>
      </rPr>
      <t>MB</t>
    </r>
  </si>
  <si>
    <r>
      <t>M</t>
    </r>
    <r>
      <rPr>
        <sz val="8"/>
        <rFont val="Arial"/>
        <family val="2"/>
      </rPr>
      <t>MB</t>
    </r>
  </si>
  <si>
    <r>
      <t>T</t>
    </r>
    <r>
      <rPr>
        <sz val="8"/>
        <rFont val="Arial"/>
        <family val="2"/>
      </rPr>
      <t>MB</t>
    </r>
  </si>
  <si>
    <r>
      <t>Y</t>
    </r>
    <r>
      <rPr>
        <sz val="8"/>
        <rFont val="Arial"/>
        <family val="2"/>
      </rPr>
      <t>T</t>
    </r>
  </si>
  <si>
    <r>
      <t>M</t>
    </r>
    <r>
      <rPr>
        <sz val="8"/>
        <rFont val="Arial"/>
        <family val="2"/>
      </rPr>
      <t>T</t>
    </r>
  </si>
  <si>
    <r>
      <t>T</t>
    </r>
    <r>
      <rPr>
        <sz val="8"/>
        <rFont val="Arial"/>
        <family val="2"/>
      </rPr>
      <t>T</t>
    </r>
  </si>
  <si>
    <r>
      <t>y'</t>
    </r>
    <r>
      <rPr>
        <sz val="8"/>
        <rFont val="Arial"/>
        <family val="2"/>
      </rPr>
      <t>T</t>
    </r>
  </si>
  <si>
    <t>xk</t>
  </si>
  <si>
    <t xml:space="preserve">réaction </t>
  </si>
  <si>
    <r>
      <t>R</t>
    </r>
    <r>
      <rPr>
        <b/>
        <sz val="10"/>
        <rFont val="Arial"/>
        <family val="2"/>
      </rPr>
      <t>(N)</t>
    </r>
  </si>
  <si>
    <t>pos.appui(m)</t>
  </si>
  <si>
    <t>pente</t>
  </si>
  <si>
    <t>déformée</t>
  </si>
  <si>
    <t>Y'T</t>
  </si>
  <si>
    <t>YT</t>
  </si>
  <si>
    <r>
      <t>Y'</t>
    </r>
    <r>
      <rPr>
        <b/>
        <sz val="8"/>
        <rFont val="Arial"/>
        <family val="2"/>
      </rPr>
      <t>R(rad)</t>
    </r>
  </si>
  <si>
    <r>
      <t>Y</t>
    </r>
    <r>
      <rPr>
        <b/>
        <sz val="8"/>
        <rFont val="Arial"/>
        <family val="2"/>
      </rPr>
      <t>R</t>
    </r>
    <r>
      <rPr>
        <b/>
        <sz val="10"/>
        <rFont val="Arial"/>
        <family val="2"/>
      </rPr>
      <t>(m)</t>
    </r>
  </si>
  <si>
    <r>
      <t>M</t>
    </r>
    <r>
      <rPr>
        <b/>
        <sz val="8"/>
        <rFont val="Arial"/>
        <family val="2"/>
      </rPr>
      <t>R</t>
    </r>
  </si>
  <si>
    <r>
      <t>T</t>
    </r>
    <r>
      <rPr>
        <b/>
        <sz val="8"/>
        <rFont val="Arial"/>
        <family val="2"/>
      </rPr>
      <t>R</t>
    </r>
    <r>
      <rPr>
        <b/>
        <sz val="10"/>
        <rFont val="Arial"/>
        <family val="2"/>
      </rPr>
      <t>(N)</t>
    </r>
  </si>
  <si>
    <t>M</t>
  </si>
  <si>
    <t>poids propre de la poutre</t>
  </si>
  <si>
    <t>q(N.m-1)=</t>
  </si>
  <si>
    <t>Appui intermédiaire</t>
  </si>
  <si>
    <t>entrer sa position (x&lt;L)</t>
  </si>
  <si>
    <t xml:space="preserve">Faire varier R jusqu'à ce que la </t>
  </si>
  <si>
    <t>R(N)=</t>
  </si>
  <si>
    <t>Sans appui intermédiaire R=0</t>
  </si>
  <si>
    <r>
      <t>x</t>
    </r>
    <r>
      <rPr>
        <b/>
        <sz val="8"/>
        <rFont val="Arial"/>
        <family val="2"/>
      </rPr>
      <t>appui=</t>
    </r>
  </si>
  <si>
    <t>POUTRE:</t>
  </si>
  <si>
    <t>L tot(m)=</t>
  </si>
  <si>
    <t>E(Gpa)=</t>
  </si>
  <si>
    <r>
      <t>I</t>
    </r>
    <r>
      <rPr>
        <b/>
        <sz val="8"/>
        <color indexed="8"/>
        <rFont val="Arial"/>
        <family val="2"/>
      </rPr>
      <t>Z</t>
    </r>
    <r>
      <rPr>
        <b/>
        <sz val="10"/>
        <color indexed="8"/>
        <rFont val="Arial"/>
        <family val="2"/>
      </rPr>
      <t xml:space="preserve"> (m4)=</t>
    </r>
  </si>
  <si>
    <t xml:space="preserve">calcul d'une poutre hyperstatique par application du principe de superposition -----&gt; </t>
  </si>
  <si>
    <r>
      <t>déformée Y soit nulle pour x=x</t>
    </r>
    <r>
      <rPr>
        <b/>
        <sz val="8"/>
        <color indexed="10"/>
        <rFont val="Arial"/>
        <family val="2"/>
      </rPr>
      <t>appui</t>
    </r>
  </si>
  <si>
    <t>Sélectionner R (réaction appui inter)</t>
  </si>
  <si>
    <t xml:space="preserve">Poids propre poutre </t>
  </si>
  <si>
    <t xml:space="preserve"> charges F1 et F2 espacées de c </t>
  </si>
  <si>
    <t xml:space="preserve">Les charges F1 et F2 peuvent être </t>
  </si>
  <si>
    <t xml:space="preserve">Pour déplacer les charges, il suffit de  </t>
  </si>
  <si>
    <t xml:space="preserve"> sur son chemin de roulement</t>
  </si>
  <si>
    <t xml:space="preserve">modifier le curseur a1 après avoir  </t>
  </si>
  <si>
    <t xml:space="preserve">Cette fonction permet par exemple  </t>
  </si>
  <si>
    <t>de déterminer la flèche maxi</t>
  </si>
  <si>
    <t xml:space="preserve">Pour chaque position a1, il faudra ajuster </t>
  </si>
  <si>
    <t>la valeur de R si l'on utilise un appui inter.</t>
  </si>
  <si>
    <t xml:space="preserve">(utiliser les 2 curseurs) </t>
  </si>
  <si>
    <t>PB déc 2011</t>
  </si>
  <si>
    <t>donné l'espace c entre les charges</t>
  </si>
  <si>
    <t>Utilisation possible du programme</t>
  </si>
  <si>
    <t xml:space="preserve">celles des 2 galets d'un pont roulant </t>
  </si>
  <si>
    <t>(a1&lt;L-c)</t>
  </si>
  <si>
    <t>dist.c (m)=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</si>
</sst>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12.75"/>
      <name val="Arial"/>
      <family val="2"/>
    </font>
    <font>
      <sz val="13.5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4"/>
      <name val="Arial"/>
      <family val="2"/>
    </font>
    <font>
      <b/>
      <sz val="9.25"/>
      <name val="Arial"/>
      <family val="2"/>
    </font>
    <font>
      <b/>
      <sz val="9.5"/>
      <name val="Arial"/>
      <family val="0"/>
    </font>
    <font>
      <b/>
      <sz val="10"/>
      <color indexed="12"/>
      <name val="Arial"/>
      <family val="2"/>
    </font>
    <font>
      <sz val="10"/>
      <color indexed="1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5.25"/>
      <name val="Arial"/>
      <family val="0"/>
    </font>
    <font>
      <b/>
      <sz val="5.2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1" fontId="0" fillId="5" borderId="1" xfId="0" applyNumberForma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7" borderId="3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5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2" fillId="6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8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4" fillId="7" borderId="0" xfId="0" applyFont="1" applyFill="1" applyAlignment="1">
      <alignment horizontal="right"/>
    </xf>
    <xf numFmtId="0" fontId="24" fillId="7" borderId="0" xfId="0" applyFont="1" applyFill="1" applyAlignment="1">
      <alignment horizontal="left"/>
    </xf>
    <xf numFmtId="0" fontId="24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25" fillId="12" borderId="13" xfId="0" applyFont="1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26" fillId="0" borderId="0" xfId="0" applyFont="1" applyAlignment="1">
      <alignment/>
    </xf>
    <xf numFmtId="0" fontId="8" fillId="12" borderId="3" xfId="0" applyFont="1" applyFill="1" applyBorder="1" applyAlignment="1">
      <alignment/>
    </xf>
    <xf numFmtId="0" fontId="2" fillId="12" borderId="9" xfId="0" applyFont="1" applyFill="1" applyBorder="1" applyAlignment="1">
      <alignment horizontal="left"/>
    </xf>
    <xf numFmtId="0" fontId="12" fillId="12" borderId="7" xfId="0" applyFont="1" applyFill="1" applyBorder="1" applyAlignment="1">
      <alignment horizontal="right"/>
    </xf>
    <xf numFmtId="0" fontId="26" fillId="2" borderId="5" xfId="0" applyFont="1" applyFill="1" applyBorder="1" applyAlignment="1">
      <alignment/>
    </xf>
    <xf numFmtId="0" fontId="26" fillId="2" borderId="5" xfId="0" applyFont="1" applyFill="1" applyBorder="1" applyAlignment="1">
      <alignment horizontal="left"/>
    </xf>
    <xf numFmtId="11" fontId="26" fillId="2" borderId="5" xfId="0" applyNumberFormat="1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3" xfId="0" applyFont="1" applyFill="1" applyBorder="1" applyAlignment="1">
      <alignment horizontal="right"/>
    </xf>
    <xf numFmtId="0" fontId="2" fillId="12" borderId="14" xfId="0" applyFont="1" applyFill="1" applyBorder="1" applyAlignment="1">
      <alignment/>
    </xf>
    <xf numFmtId="0" fontId="8" fillId="2" borderId="14" xfId="0" applyFont="1" applyFill="1" applyBorder="1" applyAlignment="1">
      <alignment horizontal="right"/>
    </xf>
    <xf numFmtId="0" fontId="8" fillId="8" borderId="3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7" fillId="8" borderId="5" xfId="0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8" fillId="8" borderId="9" xfId="0" applyFont="1" applyFill="1" applyBorder="1" applyAlignment="1">
      <alignment/>
    </xf>
    <xf numFmtId="0" fontId="2" fillId="12" borderId="7" xfId="0" applyFont="1" applyFill="1" applyBorder="1" applyAlignment="1">
      <alignment horizontal="right"/>
    </xf>
    <xf numFmtId="0" fontId="2" fillId="12" borderId="0" xfId="0" applyFont="1" applyFill="1" applyBorder="1" applyAlignment="1">
      <alignment horizontal="left"/>
    </xf>
    <xf numFmtId="0" fontId="8" fillId="8" borderId="14" xfId="0" applyFont="1" applyFill="1" applyBorder="1" applyAlignment="1">
      <alignment/>
    </xf>
    <xf numFmtId="0" fontId="8" fillId="8" borderId="8" xfId="0" applyFont="1" applyFill="1" applyBorder="1" applyAlignment="1">
      <alignment/>
    </xf>
    <xf numFmtId="0" fontId="0" fillId="2" borderId="0" xfId="0" applyFill="1" applyAlignment="1">
      <alignment/>
    </xf>
    <xf numFmtId="0" fontId="24" fillId="2" borderId="14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8" fillId="2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Pente Y'(rad)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interméd.'!$B$10</c:f>
              <c:strCache>
                <c:ptCount val="1"/>
                <c:pt idx="0">
                  <c:v>Y'R(rad)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'appui interméd.'!$F$11:$F$112</c:f>
              <c:numCache>
                <c:ptCount val="102"/>
                <c:pt idx="0">
                  <c:v>-0.0008560172402971998</c:v>
                </c:pt>
                <c:pt idx="1">
                  <c:v>-0.0008541842269346798</c:v>
                </c:pt>
                <c:pt idx="2">
                  <c:v>-0.0008541842269346798</c:v>
                </c:pt>
                <c:pt idx="3">
                  <c:v>-0.0008487438432747177</c:v>
                </c:pt>
                <c:pt idx="4">
                  <c:v>-0.000839784073958716</c:v>
                </c:pt>
                <c:pt idx="5">
                  <c:v>-0.0008273929036280753</c:v>
                </c:pt>
                <c:pt idx="6">
                  <c:v>-0.0008116583169241981</c:v>
                </c:pt>
                <c:pt idx="7">
                  <c:v>-0.0007926682984884825</c:v>
                </c:pt>
                <c:pt idx="8">
                  <c:v>-0.0007705108329623309</c:v>
                </c:pt>
                <c:pt idx="9">
                  <c:v>-0.0007452739049871441</c:v>
                </c:pt>
                <c:pt idx="10">
                  <c:v>-0.0007170454992043241</c:v>
                </c:pt>
                <c:pt idx="11">
                  <c:v>-0.0006859136002552719</c:v>
                </c:pt>
                <c:pt idx="12">
                  <c:v>-0.0006519661927813876</c:v>
                </c:pt>
                <c:pt idx="13">
                  <c:v>-0.0006152912614240729</c:v>
                </c:pt>
                <c:pt idx="14">
                  <c:v>-0.0005759767908247275</c:v>
                </c:pt>
                <c:pt idx="15">
                  <c:v>-0.0005341107656247519</c:v>
                </c:pt>
                <c:pt idx="16">
                  <c:v>-0.0004897811704655504</c:v>
                </c:pt>
                <c:pt idx="17">
                  <c:v>-0.0004430759899885211</c:v>
                </c:pt>
                <c:pt idx="18">
                  <c:v>-0.0003940832088350659</c:v>
                </c:pt>
                <c:pt idx="19">
                  <c:v>-0.0003428908116465852</c:v>
                </c:pt>
                <c:pt idx="20">
                  <c:v>-0.00028958678306448184</c:v>
                </c:pt>
                <c:pt idx="21">
                  <c:v>-0.00023425910773015434</c:v>
                </c:pt>
                <c:pt idx="22">
                  <c:v>-0.0001769957702850043</c:v>
                </c:pt>
                <c:pt idx="23">
                  <c:v>-0.00011788475537043543</c:v>
                </c:pt>
                <c:pt idx="24">
                  <c:v>-5.7014047627845874E-05</c:v>
                </c:pt>
                <c:pt idx="25">
                  <c:v>5.528368301363669E-06</c:v>
                </c:pt>
                <c:pt idx="26">
                  <c:v>6.965450777578945E-05</c:v>
                </c:pt>
                <c:pt idx="27">
                  <c:v>0.00013307677011900826</c:v>
                </c:pt>
                <c:pt idx="28">
                  <c:v>0.00019350755465459384</c:v>
                </c:pt>
                <c:pt idx="29">
                  <c:v>0.0002508588767411446</c:v>
                </c:pt>
                <c:pt idx="30">
                  <c:v>0.0003050427517372581</c:v>
                </c:pt>
                <c:pt idx="31">
                  <c:v>0.0003559711950015345</c:v>
                </c:pt>
                <c:pt idx="32">
                  <c:v>0.0004035562218925744</c:v>
                </c:pt>
                <c:pt idx="33">
                  <c:v>0.00044770984776897516</c:v>
                </c:pt>
                <c:pt idx="34">
                  <c:v>0.0004883440879893338</c:v>
                </c:pt>
                <c:pt idx="35">
                  <c:v>0.000525370957912255</c:v>
                </c:pt>
                <c:pt idx="36">
                  <c:v>0.0005587024728963327</c:v>
                </c:pt>
                <c:pt idx="37">
                  <c:v>0.000588250648300167</c:v>
                </c:pt>
                <c:pt idx="38">
                  <c:v>0.000613927499482358</c:v>
                </c:pt>
                <c:pt idx="39">
                  <c:v>0.0006356450418015032</c:v>
                </c:pt>
                <c:pt idx="40">
                  <c:v>0.0006533152906162039</c:v>
                </c:pt>
                <c:pt idx="41">
                  <c:v>0.0006668502612850573</c:v>
                </c:pt>
                <c:pt idx="42">
                  <c:v>0.0006761619691666625</c:v>
                </c:pt>
                <c:pt idx="43">
                  <c:v>0.0006811624296196192</c:v>
                </c:pt>
                <c:pt idx="44">
                  <c:v>0.0006817636580025262</c:v>
                </c:pt>
                <c:pt idx="45">
                  <c:v>0.0006778776696739818</c:v>
                </c:pt>
                <c:pt idx="46">
                  <c:v>0.0006694164799925861</c:v>
                </c:pt>
                <c:pt idx="47">
                  <c:v>0.0006540924882819133</c:v>
                </c:pt>
                <c:pt idx="48">
                  <c:v>0.0006296180938655355</c:v>
                </c:pt>
                <c:pt idx="49">
                  <c:v>0.0005959053121020536</c:v>
                </c:pt>
                <c:pt idx="50">
                  <c:v>0.0005528661583500654</c:v>
                </c:pt>
                <c:pt idx="51">
                  <c:v>0.0005004126479681715</c:v>
                </c:pt>
                <c:pt idx="52">
                  <c:v>0.00044487967513724404</c:v>
                </c:pt>
                <c:pt idx="53">
                  <c:v>0.00039260213403814954</c:v>
                </c:pt>
                <c:pt idx="54">
                  <c:v>0.00034349204002949435</c:v>
                </c:pt>
                <c:pt idx="55">
                  <c:v>0.00029746140846987354</c:v>
                </c:pt>
                <c:pt idx="56">
                  <c:v>0.00025442225471788407</c:v>
                </c:pt>
                <c:pt idx="57">
                  <c:v>0.00021428659413213092</c:v>
                </c:pt>
                <c:pt idx="58">
                  <c:v>0.00017696644207120817</c:v>
                </c:pt>
                <c:pt idx="59">
                  <c:v>0.0001423738138937149</c:v>
                </c:pt>
                <c:pt idx="60">
                  <c:v>0.00011042072495825507</c:v>
                </c:pt>
                <c:pt idx="61">
                  <c:v>8.101919062341971E-05</c:v>
                </c:pt>
                <c:pt idx="62">
                  <c:v>5.4081226247815065E-05</c:v>
                </c:pt>
                <c:pt idx="63">
                  <c:v>2.9518847190036735E-05</c:v>
                </c:pt>
                <c:pt idx="64">
                  <c:v>7.244068808683795E-06</c:v>
                </c:pt>
                <c:pt idx="65">
                  <c:v>-1.2831093537643383E-05</c:v>
                </c:pt>
                <c:pt idx="66">
                  <c:v>-3.0794624490348326E-05</c:v>
                </c:pt>
                <c:pt idx="67">
                  <c:v>-4.673450869082849E-05</c:v>
                </c:pt>
                <c:pt idx="68">
                  <c:v>-6.0738730780486106E-05</c:v>
                </c:pt>
                <c:pt idx="69">
                  <c:v>-7.289527540072557E-05</c:v>
                </c:pt>
                <c:pt idx="70">
                  <c:v>-8.329212719294325E-05</c:v>
                </c:pt>
                <c:pt idx="71">
                  <c:v>-9.20172707985418E-05</c:v>
                </c:pt>
                <c:pt idx="72">
                  <c:v>-9.915869085892195E-05</c:v>
                </c:pt>
                <c:pt idx="73">
                  <c:v>-0.00010480437201548657</c:v>
                </c:pt>
                <c:pt idx="74">
                  <c:v>-0.00010904229890963376</c:v>
                </c:pt>
                <c:pt idx="75">
                  <c:v>-0.000111960456182769</c:v>
                </c:pt>
                <c:pt idx="76">
                  <c:v>-0.00011364682847628607</c:v>
                </c:pt>
                <c:pt idx="77">
                  <c:v>-0.00011418940043159522</c:v>
                </c:pt>
                <c:pt idx="78">
                  <c:v>-0.00011367615669008587</c:v>
                </c:pt>
                <c:pt idx="79">
                  <c:v>-0.00011219508189317306</c:v>
                </c:pt>
                <c:pt idx="80">
                  <c:v>-0.00010983416068224535</c:v>
                </c:pt>
                <c:pt idx="81">
                  <c:v>-0.00010668137769870864</c:v>
                </c:pt>
                <c:pt idx="82">
                  <c:v>-0.00010282471758396713</c:v>
                </c:pt>
                <c:pt idx="83">
                  <c:v>-9.835216497941501E-05</c:v>
                </c:pt>
                <c:pt idx="84">
                  <c:v>-9.335170452645517E-05</c:v>
                </c:pt>
                <c:pt idx="85">
                  <c:v>-8.791132086649741E-05</c:v>
                </c:pt>
                <c:pt idx="86">
                  <c:v>-8.211899864093205E-05</c:v>
                </c:pt>
                <c:pt idx="87">
                  <c:v>-7.606272249116456E-05</c:v>
                </c:pt>
                <c:pt idx="88">
                  <c:v>-6.983047705859564E-05</c:v>
                </c:pt>
                <c:pt idx="89">
                  <c:v>-6.351024698461952E-05</c:v>
                </c:pt>
                <c:pt idx="90">
                  <c:v>-5.7190016910647293E-05</c:v>
                </c:pt>
                <c:pt idx="91">
                  <c:v>-5.095777147807621E-05</c:v>
                </c:pt>
                <c:pt idx="92">
                  <c:v>-4.490149532830959E-05</c:v>
                </c:pt>
                <c:pt idx="93">
                  <c:v>-3.910917310274162E-05</c:v>
                </c:pt>
                <c:pt idx="94">
                  <c:v>-3.3668789442782565E-05</c:v>
                </c:pt>
                <c:pt idx="95">
                  <c:v>-2.866832898982142E-05</c:v>
                </c:pt>
                <c:pt idx="96">
                  <c:v>-2.4195776385271036E-05</c:v>
                </c:pt>
                <c:pt idx="97">
                  <c:v>-2.0339116270531258E-05</c:v>
                </c:pt>
                <c:pt idx="98">
                  <c:v>-1.7186333287003662E-05</c:v>
                </c:pt>
                <c:pt idx="99">
                  <c:v>-1.4825412076065973E-05</c:v>
                </c:pt>
                <c:pt idx="100">
                  <c:v>-1.334433727915663E-05</c:v>
                </c:pt>
                <c:pt idx="101">
                  <c:v>-1.2831093537642082E-05</c:v>
                </c:pt>
              </c:numCache>
            </c:numRef>
          </c:yVal>
          <c:smooth val="1"/>
        </c:ser>
        <c:axId val="27406418"/>
        <c:axId val="45331171"/>
      </c:scatterChart>
      <c:valAx>
        <c:axId val="2740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FF0000"/>
            </a:solidFill>
          </a:ln>
        </c:spPr>
        <c:crossAx val="45331171"/>
        <c:crosses val="autoZero"/>
        <c:crossBetween val="midCat"/>
        <c:dispUnits/>
        <c:majorUnit val="1"/>
        <c:minorUnit val="0.5"/>
      </c:valAx>
      <c:valAx>
        <c:axId val="45331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6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Déformée yT  poids propre q+F1+F2 (m)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'charges concentrées'!$K$10</c:f>
              <c:strCache>
                <c:ptCount val="1"/>
                <c:pt idx="0">
                  <c:v>yT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 concentrées'!$A$11:$A$112</c:f>
              <c:numCache/>
            </c:numRef>
          </c:xVal>
          <c:yVal>
            <c:numRef>
              <c:f>'charges concentrées'!$K$11:$K$112</c:f>
              <c:numCache/>
            </c:numRef>
          </c:yVal>
          <c:smooth val="1"/>
        </c:ser>
        <c:axId val="11343820"/>
        <c:axId val="34985517"/>
      </c:scatterChart>
      <c:valAx>
        <c:axId val="1134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85517"/>
        <c:crosses val="autoZero"/>
        <c:crossBetween val="midCat"/>
        <c:dispUnits/>
      </c:valAx>
      <c:valAx>
        <c:axId val="34985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3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Moment Mz (q +F1+F2)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9999FF"/>
        </a:solidFill>
        <a:ln w="3175">
          <a:noFill/>
        </a:ln>
      </c:spPr>
    </c:title>
    <c:plotArea>
      <c:layout>
        <c:manualLayout>
          <c:xMode val="edge"/>
          <c:yMode val="edge"/>
          <c:x val="0.02525"/>
          <c:y val="0.17875"/>
          <c:w val="0.8345"/>
          <c:h val="0.678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 concentrées'!$L$10</c:f>
              <c:strCache>
                <c:ptCount val="1"/>
                <c:pt idx="0">
                  <c:v>MT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 concentrées'!$A$11:$A$112</c:f>
              <c:numCache/>
            </c:numRef>
          </c:xVal>
          <c:yVal>
            <c:numRef>
              <c:f>'charges concentrées'!$L$11:$L$112</c:f>
              <c:numCache/>
            </c:numRef>
          </c:yVal>
          <c:smooth val="1"/>
        </c:ser>
        <c:axId val="46434198"/>
        <c:axId val="15254599"/>
      </c:scatterChart>
      <c:valAx>
        <c:axId val="4643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54599"/>
        <c:crosses val="autoZero"/>
        <c:crossBetween val="midCat"/>
        <c:dispUnits/>
      </c:valAx>
      <c:valAx>
        <c:axId val="15254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4198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effort tranchant T (q+F1+F2)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835"/>
          <c:w val="0.948"/>
          <c:h val="0.6697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 concentrées'!$M$10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 concentrées'!$A$11:$A$112</c:f>
              <c:numCache/>
            </c:numRef>
          </c:xVal>
          <c:yVal>
            <c:numRef>
              <c:f>'charges concentrées'!$M$11:$M$112</c:f>
              <c:numCache/>
            </c:numRef>
          </c:yVal>
          <c:smooth val="1"/>
        </c:ser>
        <c:axId val="3073664"/>
        <c:axId val="27662977"/>
      </c:scatterChart>
      <c:valAx>
        <c:axId val="30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2977"/>
        <c:crosses val="autoZero"/>
        <c:crossBetween val="midCat"/>
        <c:dispUnits/>
      </c:valAx>
      <c:valAx>
        <c:axId val="27662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664"/>
        <c:crosses val="autoZero"/>
        <c:crossBetween val="midCat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Pente Y'(rad)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interméd.'!$B$10</c:f>
              <c:strCache>
                <c:ptCount val="1"/>
                <c:pt idx="0">
                  <c:v>Y'R(rad)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/>
            </c:numRef>
          </c:xVal>
          <c:yVal>
            <c:numRef>
              <c:f>'appui interméd.'!$B$11:$B$112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47640202"/>
        <c:axId val="26108635"/>
      </c:scatterChart>
      <c:valAx>
        <c:axId val="47640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26108635"/>
        <c:crosses val="autoZero"/>
        <c:crossBetween val="midCat"/>
        <c:dispUnits/>
        <c:majorUnit val="1"/>
        <c:minorUnit val="0.5"/>
      </c:valAx>
      <c:valAx>
        <c:axId val="26108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02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Déformée Y(m)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interméd.'!$C$10</c:f>
              <c:strCache>
                <c:ptCount val="1"/>
                <c:pt idx="0">
                  <c:v>YR(m)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/>
            </c:numRef>
          </c:xVal>
          <c:yVal>
            <c:numRef>
              <c:f>'appui interméd.'!$C$11:$C$112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33651124"/>
        <c:axId val="34424661"/>
      </c:scatterChart>
      <c:valAx>
        <c:axId val="33651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34424661"/>
        <c:crosses val="autoZero"/>
        <c:crossBetween val="midCat"/>
        <c:dispUnits/>
        <c:majorUnit val="1"/>
        <c:minorUnit val="0.5"/>
      </c:valAx>
      <c:valAx>
        <c:axId val="3442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1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Moment fléchissant Mz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interméd.'!$H$10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/>
            </c:numRef>
          </c:xVal>
          <c:yVal>
            <c:numRef>
              <c:f>'appui interméd.'!$D$11:$D$112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41386494"/>
        <c:axId val="36934127"/>
      </c:scatterChart>
      <c:valAx>
        <c:axId val="4138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36934127"/>
        <c:crosses val="autoZero"/>
        <c:crossBetween val="midCat"/>
        <c:dispUnits/>
        <c:majorUnit val="1"/>
        <c:minorUnit val="0.5"/>
      </c:valAx>
      <c:valAx>
        <c:axId val="36934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41386494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interméd.'!$I$10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/>
            </c:numRef>
          </c:xVal>
          <c:yVal>
            <c:numRef>
              <c:f>'appui interméd.'!$E$11:$E$112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1"/>
        </c:ser>
        <c:axId val="63971688"/>
        <c:axId val="38874281"/>
      </c:scatterChart>
      <c:valAx>
        <c:axId val="63971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38874281"/>
        <c:crosses val="autoZero"/>
        <c:crossBetween val="midCat"/>
        <c:dispUnits/>
        <c:majorUnit val="1"/>
        <c:minorUnit val="0.5"/>
      </c:valAx>
      <c:valAx>
        <c:axId val="3887428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63971688"/>
        <c:crosses val="autoZero"/>
        <c:crossBetween val="midCat"/>
        <c:dispUnits/>
        <c:majorUnit val="2000"/>
        <c:minorUnit val="10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pente y'MA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encastrements!$B$9</c:f>
              <c:strCache>
                <c:ptCount val="1"/>
                <c:pt idx="0">
                  <c:v>y'MA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encastrements!$A$11:$A$112</c:f>
              <c:numCache/>
            </c:numRef>
          </c:xVal>
          <c:yVal>
            <c:numRef>
              <c:f>encastrements!$J$11:$J$112</c:f>
              <c:numCache/>
            </c:numRef>
          </c:yVal>
          <c:smooth val="1"/>
        </c:ser>
        <c:axId val="14324210"/>
        <c:axId val="61809027"/>
      </c:scatterChart>
      <c:valAx>
        <c:axId val="14324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09027"/>
        <c:crosses val="autoZero"/>
        <c:crossBetween val="midCat"/>
        <c:dispUnits/>
      </c:valAx>
      <c:valAx>
        <c:axId val="61809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4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déformée 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encastrements!$C$9</c:f>
              <c:strCache>
                <c:ptCount val="1"/>
                <c:pt idx="0">
                  <c:v>yMA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encastrements!$A$11:$A$112</c:f>
              <c:numCache/>
            </c:numRef>
          </c:xVal>
          <c:yVal>
            <c:numRef>
              <c:f>encastrements!$K$11:$K$112</c:f>
              <c:numCache/>
            </c:numRef>
          </c:yVal>
          <c:smooth val="1"/>
        </c:ser>
        <c:axId val="19410332"/>
        <c:axId val="40475261"/>
      </c:scatterChart>
      <c:valAx>
        <c:axId val="19410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75261"/>
        <c:crosses val="autoZero"/>
        <c:crossBetween val="midCat"/>
        <c:dispUnits/>
      </c:valAx>
      <c:valAx>
        <c:axId val="40475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0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MA(N.m)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encastrements!$D$9</c:f>
              <c:strCache>
                <c:ptCount val="1"/>
                <c:pt idx="0">
                  <c:v>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encastrements!$A$11:$A$112</c:f>
              <c:numCache/>
            </c:numRef>
          </c:xVal>
          <c:yVal>
            <c:numRef>
              <c:f>encastrements!$L$11:$L$112</c:f>
              <c:numCache/>
            </c:numRef>
          </c:yVal>
          <c:smooth val="1"/>
        </c:ser>
        <c:axId val="28733030"/>
        <c:axId val="57270679"/>
      </c:scatterChart>
      <c:valAx>
        <c:axId val="2873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0679"/>
        <c:crosses val="autoZero"/>
        <c:crossBetween val="midCat"/>
        <c:dispUnits/>
      </c:valAx>
      <c:valAx>
        <c:axId val="57270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3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Déformée Y(m)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interméd.'!$C$10</c:f>
              <c:strCache>
                <c:ptCount val="1"/>
                <c:pt idx="0">
                  <c:v>YR(m)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'appui interméd.'!$G$11:$G$112</c:f>
              <c:numCache>
                <c:ptCount val="102"/>
                <c:pt idx="0">
                  <c:v>0</c:v>
                </c:pt>
                <c:pt idx="1">
                  <c:v>-8.554050138341184E-05</c:v>
                </c:pt>
                <c:pt idx="2">
                  <c:v>-8.554050138341184E-05</c:v>
                </c:pt>
                <c:pt idx="3">
                  <c:v>-0.00017071659971035474</c:v>
                </c:pt>
                <c:pt idx="4">
                  <c:v>-0.0002551719571831539</c:v>
                </c:pt>
                <c:pt idx="5">
                  <c:v>-0.00033855903446827654</c:v>
                </c:pt>
                <c:pt idx="6">
                  <c:v>-0.0004205390906963282</c:v>
                </c:pt>
                <c:pt idx="7">
                  <c:v>-0.0005007821834620545</c:v>
                </c:pt>
                <c:pt idx="8">
                  <c:v>-0.0005789671688243431</c:v>
                </c:pt>
                <c:pt idx="9">
                  <c:v>-0.0006547817013062207</c:v>
                </c:pt>
                <c:pt idx="10">
                  <c:v>-0.000727922233894852</c:v>
                </c:pt>
                <c:pt idx="11">
                  <c:v>-0.0007980940180415444</c:v>
                </c:pt>
                <c:pt idx="12">
                  <c:v>-0.0008650111036617456</c:v>
                </c:pt>
                <c:pt idx="13">
                  <c:v>-0.000928396339135041</c:v>
                </c:pt>
                <c:pt idx="14">
                  <c:v>-0.0009879813713051574</c:v>
                </c:pt>
                <c:pt idx="15">
                  <c:v>-0.0010435066454799634</c:v>
                </c:pt>
                <c:pt idx="16">
                  <c:v>-0.0010947214054314687</c:v>
                </c:pt>
                <c:pt idx="17">
                  <c:v>-0.001141383693395814</c:v>
                </c:pt>
                <c:pt idx="18">
                  <c:v>-0.0011832603500732909</c:v>
                </c:pt>
                <c:pt idx="19">
                  <c:v>-0.0012201270146283243</c:v>
                </c:pt>
                <c:pt idx="20">
                  <c:v>-0.0012517681246894882</c:v>
                </c:pt>
                <c:pt idx="21">
                  <c:v>-0.0012779769163494808</c:v>
                </c:pt>
                <c:pt idx="22">
                  <c:v>-0.0012985554241651586</c:v>
                </c:pt>
                <c:pt idx="23">
                  <c:v>-0.0013133144811575057</c:v>
                </c:pt>
                <c:pt idx="24">
                  <c:v>-0.0013220737188116456</c:v>
                </c:pt>
                <c:pt idx="25">
                  <c:v>-0.0013246615670768468</c:v>
                </c:pt>
                <c:pt idx="26">
                  <c:v>-0.0013209152543665285</c:v>
                </c:pt>
                <c:pt idx="27">
                  <c:v>-0.00131075412809273</c:v>
                </c:pt>
                <c:pt idx="28">
                  <c:v>-0.0012943996162696498</c:v>
                </c:pt>
                <c:pt idx="29">
                  <c:v>-0.0012721552659101173</c:v>
                </c:pt>
                <c:pt idx="30">
                  <c:v>-0.0012443334224911048</c:v>
                </c:pt>
                <c:pt idx="31">
                  <c:v>-0.001211255229953724</c:v>
                </c:pt>
                <c:pt idx="32">
                  <c:v>-0.0011732506307032386</c:v>
                </c:pt>
                <c:pt idx="33">
                  <c:v>-0.0011306583656090288</c:v>
                </c:pt>
                <c:pt idx="34">
                  <c:v>-0.0010838259740046426</c:v>
                </c:pt>
                <c:pt idx="35">
                  <c:v>-0.0010331097936877448</c:v>
                </c:pt>
                <c:pt idx="36">
                  <c:v>-0.0009788749609201518</c:v>
                </c:pt>
                <c:pt idx="37">
                  <c:v>-0.0009214954104278198</c:v>
                </c:pt>
                <c:pt idx="38">
                  <c:v>-0.0008613538754008408</c:v>
                </c:pt>
                <c:pt idx="39">
                  <c:v>-0.0007988418874934535</c:v>
                </c:pt>
                <c:pt idx="40">
                  <c:v>-0.0007343597768240239</c:v>
                </c:pt>
                <c:pt idx="41">
                  <c:v>-0.0006683166719750715</c:v>
                </c:pt>
                <c:pt idx="42">
                  <c:v>-0.0006011304999932517</c:v>
                </c:pt>
                <c:pt idx="43">
                  <c:v>-0.000533227986389365</c:v>
                </c:pt>
                <c:pt idx="44">
                  <c:v>-0.00046504465513833373</c:v>
                </c:pt>
                <c:pt idx="45">
                  <c:v>-0.00039702482867923737</c:v>
                </c:pt>
                <c:pt idx="46">
                  <c:v>-0.0003296216279152983</c:v>
                </c:pt>
                <c:pt idx="47">
                  <c:v>-0.0002633702927483609</c:v>
                </c:pt>
                <c:pt idx="48">
                  <c:v>-0.00019910814368243913</c:v>
                </c:pt>
                <c:pt idx="49">
                  <c:v>-0.00013775462022015683</c:v>
                </c:pt>
                <c:pt idx="50">
                  <c:v>-8.023796032831029E-05</c:v>
                </c:pt>
                <c:pt idx="51">
                  <c:v>-2.749520043781109E-05</c:v>
                </c:pt>
                <c:pt idx="52">
                  <c:v>1.9741920517022185E-05</c:v>
                </c:pt>
                <c:pt idx="53">
                  <c:v>6.158924898070142E-05</c:v>
                </c:pt>
                <c:pt idx="54">
                  <c:v>9.836792889432629E-05</c:v>
                </c:pt>
                <c:pt idx="55">
                  <c:v>0.0001303903057348968</c:v>
                </c:pt>
                <c:pt idx="56">
                  <c:v>0.00015795992651522657</c:v>
                </c:pt>
                <c:pt idx="57">
                  <c:v>0.0001813715397840157</c:v>
                </c:pt>
                <c:pt idx="58">
                  <c:v>0.00020091109562581956</c:v>
                </c:pt>
                <c:pt idx="59">
                  <c:v>0.00021685574566103656</c:v>
                </c:pt>
                <c:pt idx="60">
                  <c:v>0.00022947384304596204</c:v>
                </c:pt>
                <c:pt idx="61">
                  <c:v>0.00023902494247271013</c:v>
                </c:pt>
                <c:pt idx="62">
                  <c:v>0.0002457598001692797</c:v>
                </c:pt>
                <c:pt idx="63">
                  <c:v>0.0002499203738995353</c:v>
                </c:pt>
                <c:pt idx="64">
                  <c:v>0.0002517398229631724</c:v>
                </c:pt>
                <c:pt idx="65">
                  <c:v>0.000251442508195766</c:v>
                </c:pt>
                <c:pt idx="66">
                  <c:v>0.00024924399196876723</c:v>
                </c:pt>
                <c:pt idx="67">
                  <c:v>0.00024535103818944595</c:v>
                </c:pt>
                <c:pt idx="68">
                  <c:v>0.00023996161230095507</c:v>
                </c:pt>
                <c:pt idx="69">
                  <c:v>0.00023326488128232355</c:v>
                </c:pt>
                <c:pt idx="70">
                  <c:v>0.00022544121364841303</c:v>
                </c:pt>
                <c:pt idx="71">
                  <c:v>0.0002166621794499543</c:v>
                </c:pt>
                <c:pt idx="72">
                  <c:v>0.000207090550273549</c:v>
                </c:pt>
                <c:pt idx="73">
                  <c:v>0.00019688029924163492</c:v>
                </c:pt>
                <c:pt idx="74">
                  <c:v>0.00018617660101252417</c:v>
                </c:pt>
                <c:pt idx="75">
                  <c:v>0.0001751158317804119</c:v>
                </c:pt>
                <c:pt idx="76">
                  <c:v>0.00016382556927529122</c:v>
                </c:pt>
                <c:pt idx="77">
                  <c:v>0.0001524245927630903</c:v>
                </c:pt>
                <c:pt idx="78">
                  <c:v>0.00014102288304554574</c:v>
                </c:pt>
                <c:pt idx="79">
                  <c:v>0.00012972162246025366</c:v>
                </c:pt>
                <c:pt idx="80">
                  <c:v>0.00011861319488070884</c:v>
                </c:pt>
                <c:pt idx="81">
                  <c:v>0.00010778118571622142</c:v>
                </c:pt>
                <c:pt idx="82">
                  <c:v>9.730038191201051E-05</c:v>
                </c:pt>
                <c:pt idx="83">
                  <c:v>8.723677194908807E-05</c:v>
                </c:pt>
                <c:pt idx="84">
                  <c:v>7.764754584439672E-05</c:v>
                </c:pt>
                <c:pt idx="85">
                  <c:v>6.858109515070054E-05</c:v>
                </c:pt>
                <c:pt idx="86">
                  <c:v>6.0077012956617944E-05</c:v>
                </c:pt>
                <c:pt idx="87">
                  <c:v>5.2166093886652116E-05</c:v>
                </c:pt>
                <c:pt idx="88">
                  <c:v>4.4870334101154534E-05</c:v>
                </c:pt>
                <c:pt idx="89">
                  <c:v>3.820293129631457E-05</c:v>
                </c:pt>
                <c:pt idx="90">
                  <c:v>3.2168284704225426E-05</c:v>
                </c:pt>
                <c:pt idx="91">
                  <c:v>2.6761995092801274E-05</c:v>
                </c:pt>
                <c:pt idx="92">
                  <c:v>2.1970864765842764E-05</c:v>
                </c:pt>
                <c:pt idx="93">
                  <c:v>1.777289756300232E-05</c:v>
                </c:pt>
                <c:pt idx="94">
                  <c:v>1.4137298859778508E-05</c:v>
                </c:pt>
                <c:pt idx="95">
                  <c:v>1.1024475567551588E-05</c:v>
                </c:pt>
                <c:pt idx="96">
                  <c:v>8.386036133549695E-06</c:v>
                </c:pt>
                <c:pt idx="97">
                  <c:v>6.164790540828672E-06</c:v>
                </c:pt>
                <c:pt idx="98">
                  <c:v>4.294750308378318E-06</c:v>
                </c:pt>
                <c:pt idx="99">
                  <c:v>2.7011284910029125E-06</c:v>
                </c:pt>
                <c:pt idx="100">
                  <c:v>1.3003396793749371E-06</c:v>
                </c:pt>
                <c:pt idx="101">
                  <c:v>8.246509479763907E-18</c:v>
                </c:pt>
              </c:numCache>
            </c:numRef>
          </c:yVal>
          <c:smooth val="1"/>
        </c:ser>
        <c:axId val="5327356"/>
        <c:axId val="47946205"/>
      </c:scatterChart>
      <c:valAx>
        <c:axId val="532735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cross"/>
        <c:tickLblPos val="nextTo"/>
        <c:spPr>
          <a:ln w="25400">
            <a:solidFill>
              <a:srgbClr val="FF0000"/>
            </a:solidFill>
          </a:ln>
        </c:spPr>
        <c:crossAx val="47946205"/>
        <c:crosses val="autoZero"/>
        <c:crossBetween val="midCat"/>
        <c:dispUnits/>
        <c:majorUnit val="1"/>
        <c:minorUnit val="0.5"/>
      </c:valAx>
      <c:valAx>
        <c:axId val="47946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7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T(N) produit par 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encastrements!$E$9</c:f>
              <c:strCache>
                <c:ptCount val="1"/>
                <c:pt idx="0">
                  <c:v>TMA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encastrements!$A$11:$A$112</c:f>
              <c:numCache/>
            </c:numRef>
          </c:xVal>
          <c:yVal>
            <c:numRef>
              <c:f>encastrements!$E$11:$E$112</c:f>
              <c:numCache/>
            </c:numRef>
          </c:yVal>
          <c:smooth val="1"/>
        </c:ser>
        <c:axId val="45674064"/>
        <c:axId val="8413393"/>
      </c:scatterChart>
      <c:valAx>
        <c:axId val="4567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3393"/>
        <c:crosses val="autoZero"/>
        <c:crossBetween val="midCat"/>
        <c:dispUnits/>
      </c:valAx>
      <c:valAx>
        <c:axId val="841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74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DEFORMEE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28"/>
          <c:w val="0.9155"/>
          <c:h val="0.669"/>
        </c:manualLayout>
      </c:layout>
      <c:scatterChart>
        <c:scatterStyle val="smooth"/>
        <c:varyColors val="0"/>
        <c:ser>
          <c:idx val="0"/>
          <c:order val="0"/>
          <c:tx>
            <c:v>flèche due à 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appuis'!$C$13:$C$93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'poutre 2 appuis'!$B$11</c:f>
              <c:strCache>
                <c:ptCount val="1"/>
                <c:pt idx="0">
                  <c:v>flèche due à F1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appuis'!$B$13:$B$93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flèche totale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appuis'!$D$13:$D$93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8611674"/>
        <c:axId val="10396203"/>
      </c:scatterChart>
      <c:valAx>
        <c:axId val="861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cross"/>
        <c:tickLblPos val="nextTo"/>
        <c:crossAx val="10396203"/>
        <c:crosses val="autoZero"/>
        <c:crossBetween val="midCat"/>
        <c:dispUnits/>
        <c:majorUnit val="0.5"/>
        <c:minorUnit val="0.1"/>
      </c:valAx>
      <c:valAx>
        <c:axId val="1039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861167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7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effort tranchant</a:t>
            </a:r>
          </a:p>
        </c:rich>
      </c:tx>
      <c:layout>
        <c:manualLayout>
          <c:xMode val="factor"/>
          <c:yMode val="factor"/>
          <c:x val="-0.337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525"/>
          <c:w val="0.895"/>
          <c:h val="0.6525"/>
        </c:manualLayout>
      </c:layout>
      <c:scatterChart>
        <c:scatterStyle val="smooth"/>
        <c:varyColors val="0"/>
        <c:ser>
          <c:idx val="0"/>
          <c:order val="0"/>
          <c:tx>
            <c:strRef>
              <c:f>'poutre 2 appuis'!$E$11</c:f>
              <c:strCache>
                <c:ptCount val="1"/>
                <c:pt idx="0">
                  <c:v>T1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appuis'!$E$13:$E$93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'poutre 2 appuis'!$F$11</c:f>
              <c:strCache>
                <c:ptCount val="1"/>
                <c:pt idx="0">
                  <c:v>T2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appuis'!$F$13:$F$93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appuis'!$G$13:$G$93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26456964"/>
        <c:axId val="36786085"/>
      </c:scatterChart>
      <c:valAx>
        <c:axId val="26456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low"/>
        <c:crossAx val="36786085"/>
        <c:crosses val="autoZero"/>
        <c:crossBetween val="midCat"/>
        <c:dispUnits/>
      </c:valAx>
      <c:valAx>
        <c:axId val="3678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56964"/>
        <c:crosses val="autoZero"/>
        <c:crossBetween val="midCat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425"/>
          <c:y val="0"/>
          <c:w val="0.27775"/>
          <c:h val="0.1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Moment fléchissant</a:t>
            </a:r>
          </a:p>
        </c:rich>
      </c:tx>
      <c:layout>
        <c:manualLayout>
          <c:xMode val="factor"/>
          <c:yMode val="factor"/>
          <c:x val="-0.08275"/>
          <c:y val="0.6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2225"/>
          <c:w val="0.9257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'poutre 2 appuis'!$H$11</c:f>
              <c:strCache>
                <c:ptCount val="1"/>
                <c:pt idx="0">
                  <c:v>M1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appuis'!$H$13:$H$93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'poutre 2 appuis'!$I$11</c:f>
              <c:strCache>
                <c:ptCount val="1"/>
                <c:pt idx="0">
                  <c:v>M2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appuis'!$I$13:$I$93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M=M1+M2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'poutre 2 appuis'!$A$13:$A$93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'poutre 2 appuis'!$J$13:$J$93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62639310"/>
        <c:axId val="26882879"/>
      </c:scatterChart>
      <c:valAx>
        <c:axId val="6263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82879"/>
        <c:crosses val="autoZero"/>
        <c:crossBetween val="midCat"/>
        <c:dispUnits/>
        <c:majorUnit val="1"/>
        <c:minorUnit val="0.5"/>
      </c:valAx>
      <c:valAx>
        <c:axId val="2688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M(N,m)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39310"/>
        <c:crosses val="autoZero"/>
        <c:crossBetween val="midCat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925"/>
          <c:y val="0"/>
          <c:w val="0.558"/>
          <c:h val="0.0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interméd.'!$I$10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'appui interméd.'!$I$11:$I$112</c:f>
              <c:numCache>
                <c:ptCount val="102"/>
                <c:pt idx="0">
                  <c:v>-420</c:v>
                </c:pt>
                <c:pt idx="1">
                  <c:v>-410</c:v>
                </c:pt>
                <c:pt idx="2">
                  <c:v>-410</c:v>
                </c:pt>
                <c:pt idx="3">
                  <c:v>-400</c:v>
                </c:pt>
                <c:pt idx="4">
                  <c:v>-390</c:v>
                </c:pt>
                <c:pt idx="5">
                  <c:v>-380</c:v>
                </c:pt>
                <c:pt idx="6">
                  <c:v>-370</c:v>
                </c:pt>
                <c:pt idx="7">
                  <c:v>-360</c:v>
                </c:pt>
                <c:pt idx="8">
                  <c:v>-350</c:v>
                </c:pt>
                <c:pt idx="9">
                  <c:v>-340</c:v>
                </c:pt>
                <c:pt idx="10">
                  <c:v>-330</c:v>
                </c:pt>
                <c:pt idx="11">
                  <c:v>-320</c:v>
                </c:pt>
                <c:pt idx="12">
                  <c:v>-310</c:v>
                </c:pt>
                <c:pt idx="13">
                  <c:v>-300</c:v>
                </c:pt>
                <c:pt idx="14">
                  <c:v>-290</c:v>
                </c:pt>
                <c:pt idx="15">
                  <c:v>-280</c:v>
                </c:pt>
                <c:pt idx="16">
                  <c:v>-270</c:v>
                </c:pt>
                <c:pt idx="17">
                  <c:v>-260</c:v>
                </c:pt>
                <c:pt idx="18">
                  <c:v>-250</c:v>
                </c:pt>
                <c:pt idx="19">
                  <c:v>-239.99999999999994</c:v>
                </c:pt>
                <c:pt idx="20">
                  <c:v>-229.99999999999994</c:v>
                </c:pt>
                <c:pt idx="21">
                  <c:v>-219.99999999999994</c:v>
                </c:pt>
                <c:pt idx="22">
                  <c:v>-209.99999999999994</c:v>
                </c:pt>
                <c:pt idx="23">
                  <c:v>-199.99999999999994</c:v>
                </c:pt>
                <c:pt idx="24">
                  <c:v>-189.99999999999994</c:v>
                </c:pt>
                <c:pt idx="25">
                  <c:v>-179.9999999999999</c:v>
                </c:pt>
                <c:pt idx="26">
                  <c:v>330.0000000000001</c:v>
                </c:pt>
                <c:pt idx="27">
                  <c:v>340.0000000000001</c:v>
                </c:pt>
                <c:pt idx="28">
                  <c:v>350.0000000000001</c:v>
                </c:pt>
                <c:pt idx="29">
                  <c:v>360.0000000000001</c:v>
                </c:pt>
                <c:pt idx="30">
                  <c:v>370.0000000000001</c:v>
                </c:pt>
                <c:pt idx="31">
                  <c:v>380.0000000000001</c:v>
                </c:pt>
                <c:pt idx="32">
                  <c:v>390.0000000000001</c:v>
                </c:pt>
                <c:pt idx="33">
                  <c:v>400.00000000000017</c:v>
                </c:pt>
                <c:pt idx="34">
                  <c:v>410.00000000000017</c:v>
                </c:pt>
                <c:pt idx="35">
                  <c:v>420.00000000000017</c:v>
                </c:pt>
                <c:pt idx="36">
                  <c:v>430.00000000000017</c:v>
                </c:pt>
                <c:pt idx="37">
                  <c:v>440.00000000000017</c:v>
                </c:pt>
                <c:pt idx="38">
                  <c:v>450.00000000000017</c:v>
                </c:pt>
                <c:pt idx="39">
                  <c:v>460.0000000000002</c:v>
                </c:pt>
                <c:pt idx="40">
                  <c:v>470.0000000000002</c:v>
                </c:pt>
                <c:pt idx="41">
                  <c:v>480.00000000000017</c:v>
                </c:pt>
                <c:pt idx="42">
                  <c:v>490.0000000000001</c:v>
                </c:pt>
                <c:pt idx="43">
                  <c:v>500.0000000000001</c:v>
                </c:pt>
                <c:pt idx="44">
                  <c:v>510.00000000000006</c:v>
                </c:pt>
                <c:pt idx="45">
                  <c:v>520</c:v>
                </c:pt>
                <c:pt idx="46">
                  <c:v>1030</c:v>
                </c:pt>
                <c:pt idx="47">
                  <c:v>1040</c:v>
                </c:pt>
                <c:pt idx="48">
                  <c:v>1050</c:v>
                </c:pt>
                <c:pt idx="49">
                  <c:v>1060</c:v>
                </c:pt>
                <c:pt idx="50">
                  <c:v>1070</c:v>
                </c:pt>
                <c:pt idx="51">
                  <c:v>-380.00000000000017</c:v>
                </c:pt>
                <c:pt idx="52">
                  <c:v>-370.0000000000002</c:v>
                </c:pt>
                <c:pt idx="53">
                  <c:v>-360.0000000000002</c:v>
                </c:pt>
                <c:pt idx="54">
                  <c:v>-350.0000000000002</c:v>
                </c:pt>
                <c:pt idx="55">
                  <c:v>-340.00000000000034</c:v>
                </c:pt>
                <c:pt idx="56">
                  <c:v>-330.00000000000034</c:v>
                </c:pt>
                <c:pt idx="57">
                  <c:v>-320.00000000000034</c:v>
                </c:pt>
                <c:pt idx="58">
                  <c:v>-310.00000000000045</c:v>
                </c:pt>
                <c:pt idx="59">
                  <c:v>-300.00000000000045</c:v>
                </c:pt>
                <c:pt idx="60">
                  <c:v>-290.00000000000045</c:v>
                </c:pt>
                <c:pt idx="61">
                  <c:v>-280.00000000000057</c:v>
                </c:pt>
                <c:pt idx="62">
                  <c:v>-270.00000000000057</c:v>
                </c:pt>
                <c:pt idx="63">
                  <c:v>-260.00000000000057</c:v>
                </c:pt>
                <c:pt idx="64">
                  <c:v>-250.00000000000068</c:v>
                </c:pt>
                <c:pt idx="65">
                  <c:v>-240.00000000000068</c:v>
                </c:pt>
                <c:pt idx="66">
                  <c:v>-230.00000000000068</c:v>
                </c:pt>
                <c:pt idx="67">
                  <c:v>-220.0000000000008</c:v>
                </c:pt>
                <c:pt idx="68">
                  <c:v>-210.0000000000008</c:v>
                </c:pt>
                <c:pt idx="69">
                  <c:v>-200.0000000000008</c:v>
                </c:pt>
                <c:pt idx="70">
                  <c:v>-190.0000000000009</c:v>
                </c:pt>
                <c:pt idx="71">
                  <c:v>-180.0000000000009</c:v>
                </c:pt>
                <c:pt idx="72">
                  <c:v>-170.0000000000009</c:v>
                </c:pt>
                <c:pt idx="73">
                  <c:v>-160.0000000000009</c:v>
                </c:pt>
                <c:pt idx="74">
                  <c:v>-150.00000000000102</c:v>
                </c:pt>
                <c:pt idx="75">
                  <c:v>-140.00000000000102</c:v>
                </c:pt>
                <c:pt idx="76">
                  <c:v>-130.00000000000102</c:v>
                </c:pt>
                <c:pt idx="77">
                  <c:v>-120.00000000000114</c:v>
                </c:pt>
                <c:pt idx="78">
                  <c:v>-110.00000000000114</c:v>
                </c:pt>
                <c:pt idx="79">
                  <c:v>-100.00000000000114</c:v>
                </c:pt>
                <c:pt idx="80">
                  <c:v>-90.00000000000125</c:v>
                </c:pt>
                <c:pt idx="81">
                  <c:v>-80.00000000000125</c:v>
                </c:pt>
                <c:pt idx="82">
                  <c:v>-70.00000000000125</c:v>
                </c:pt>
                <c:pt idx="83">
                  <c:v>-60.000000000001364</c:v>
                </c:pt>
                <c:pt idx="84">
                  <c:v>-50.000000000001364</c:v>
                </c:pt>
                <c:pt idx="85">
                  <c:v>-40.000000000001364</c:v>
                </c:pt>
                <c:pt idx="86">
                  <c:v>-30.000000000001364</c:v>
                </c:pt>
                <c:pt idx="87">
                  <c:v>-20.000000000001478</c:v>
                </c:pt>
                <c:pt idx="88">
                  <c:v>-10.000000000001478</c:v>
                </c:pt>
                <c:pt idx="89">
                  <c:v>-1.4779288903810084E-12</c:v>
                </c:pt>
                <c:pt idx="90">
                  <c:v>9.999999999998408</c:v>
                </c:pt>
                <c:pt idx="91">
                  <c:v>19.99999999999841</c:v>
                </c:pt>
                <c:pt idx="92">
                  <c:v>29.99999999999841</c:v>
                </c:pt>
                <c:pt idx="93">
                  <c:v>39.999999999998295</c:v>
                </c:pt>
                <c:pt idx="94">
                  <c:v>49.999999999998295</c:v>
                </c:pt>
                <c:pt idx="95">
                  <c:v>59.999999999998295</c:v>
                </c:pt>
                <c:pt idx="96">
                  <c:v>69.99999999999818</c:v>
                </c:pt>
                <c:pt idx="97">
                  <c:v>79.99999999999818</c:v>
                </c:pt>
                <c:pt idx="98">
                  <c:v>89.99999999999818</c:v>
                </c:pt>
                <c:pt idx="99">
                  <c:v>99.99999999999807</c:v>
                </c:pt>
                <c:pt idx="100">
                  <c:v>109.99999999999807</c:v>
                </c:pt>
                <c:pt idx="101">
                  <c:v>119.99999999999807</c:v>
                </c:pt>
              </c:numCache>
            </c:numRef>
          </c:yVal>
          <c:smooth val="1"/>
        </c:ser>
        <c:axId val="28862662"/>
        <c:axId val="58437367"/>
      </c:scatterChart>
      <c:valAx>
        <c:axId val="28862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58437367"/>
        <c:crosses val="autoZero"/>
        <c:crossBetween val="midCat"/>
        <c:dispUnits/>
        <c:majorUnit val="1"/>
        <c:minorUnit val="0.5"/>
      </c:valAx>
      <c:valAx>
        <c:axId val="5843736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crossAx val="28862662"/>
        <c:crosses val="autoZero"/>
        <c:crossBetween val="midCat"/>
        <c:dispUnits/>
        <c:majorUnit val="2000"/>
        <c:minorUnit val="100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Moment fléchissant Mz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'appui interméd.'!$H$10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'appui interméd.'!$A$11:$A$112</c:f>
              <c:numCach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  <c:pt idx="32">
                  <c:v>3.1000000000000014</c:v>
                </c:pt>
                <c:pt idx="33">
                  <c:v>3.2000000000000015</c:v>
                </c:pt>
                <c:pt idx="34">
                  <c:v>3.3000000000000016</c:v>
                </c:pt>
                <c:pt idx="35">
                  <c:v>3.4000000000000017</c:v>
                </c:pt>
                <c:pt idx="36">
                  <c:v>3.5000000000000018</c:v>
                </c:pt>
                <c:pt idx="37">
                  <c:v>3.600000000000002</c:v>
                </c:pt>
                <c:pt idx="38">
                  <c:v>3.700000000000002</c:v>
                </c:pt>
                <c:pt idx="39">
                  <c:v>3.800000000000002</c:v>
                </c:pt>
                <c:pt idx="40">
                  <c:v>3.900000000000002</c:v>
                </c:pt>
                <c:pt idx="41">
                  <c:v>4.000000000000002</c:v>
                </c:pt>
                <c:pt idx="42">
                  <c:v>4.100000000000001</c:v>
                </c:pt>
                <c:pt idx="43">
                  <c:v>4.200000000000001</c:v>
                </c:pt>
                <c:pt idx="44">
                  <c:v>4.300000000000001</c:v>
                </c:pt>
                <c:pt idx="45">
                  <c:v>4.4</c:v>
                </c:pt>
                <c:pt idx="46">
                  <c:v>4.5</c:v>
                </c:pt>
                <c:pt idx="47">
                  <c:v>4.6</c:v>
                </c:pt>
                <c:pt idx="48">
                  <c:v>4.699999999999999</c:v>
                </c:pt>
                <c:pt idx="49">
                  <c:v>4.799999999999999</c:v>
                </c:pt>
                <c:pt idx="50">
                  <c:v>4.899999999999999</c:v>
                </c:pt>
                <c:pt idx="51">
                  <c:v>4.999999999999998</c:v>
                </c:pt>
                <c:pt idx="52">
                  <c:v>5.099999999999998</c:v>
                </c:pt>
                <c:pt idx="53">
                  <c:v>5.1999999999999975</c:v>
                </c:pt>
                <c:pt idx="54">
                  <c:v>5.299999999999997</c:v>
                </c:pt>
                <c:pt idx="55">
                  <c:v>5.399999999999997</c:v>
                </c:pt>
                <c:pt idx="56">
                  <c:v>5.4999999999999964</c:v>
                </c:pt>
                <c:pt idx="57">
                  <c:v>5.599999999999996</c:v>
                </c:pt>
                <c:pt idx="58">
                  <c:v>5.699999999999996</c:v>
                </c:pt>
                <c:pt idx="59">
                  <c:v>5.799999999999995</c:v>
                </c:pt>
                <c:pt idx="60">
                  <c:v>5.899999999999995</c:v>
                </c:pt>
                <c:pt idx="61">
                  <c:v>5.999999999999995</c:v>
                </c:pt>
                <c:pt idx="62">
                  <c:v>6.099999999999994</c:v>
                </c:pt>
                <c:pt idx="63">
                  <c:v>6.199999999999994</c:v>
                </c:pt>
                <c:pt idx="64">
                  <c:v>6.299999999999994</c:v>
                </c:pt>
                <c:pt idx="65">
                  <c:v>6.399999999999993</c:v>
                </c:pt>
                <c:pt idx="66">
                  <c:v>6.499999999999993</c:v>
                </c:pt>
                <c:pt idx="67">
                  <c:v>6.5999999999999925</c:v>
                </c:pt>
                <c:pt idx="68">
                  <c:v>6.699999999999992</c:v>
                </c:pt>
                <c:pt idx="69">
                  <c:v>6.799999999999992</c:v>
                </c:pt>
                <c:pt idx="70">
                  <c:v>6.8999999999999915</c:v>
                </c:pt>
                <c:pt idx="71">
                  <c:v>6.999999999999991</c:v>
                </c:pt>
                <c:pt idx="72">
                  <c:v>7.099999999999991</c:v>
                </c:pt>
                <c:pt idx="73">
                  <c:v>7.19999999999999</c:v>
                </c:pt>
                <c:pt idx="74">
                  <c:v>7.29999999999999</c:v>
                </c:pt>
                <c:pt idx="75">
                  <c:v>7.39999999999999</c:v>
                </c:pt>
                <c:pt idx="76">
                  <c:v>7.499999999999989</c:v>
                </c:pt>
                <c:pt idx="77">
                  <c:v>7.599999999999989</c:v>
                </c:pt>
                <c:pt idx="78">
                  <c:v>7.699999999999989</c:v>
                </c:pt>
                <c:pt idx="79">
                  <c:v>7.799999999999988</c:v>
                </c:pt>
                <c:pt idx="80">
                  <c:v>7.899999999999988</c:v>
                </c:pt>
                <c:pt idx="81">
                  <c:v>7.999999999999988</c:v>
                </c:pt>
                <c:pt idx="82">
                  <c:v>8.099999999999987</c:v>
                </c:pt>
                <c:pt idx="83">
                  <c:v>8.199999999999987</c:v>
                </c:pt>
                <c:pt idx="84">
                  <c:v>8.299999999999986</c:v>
                </c:pt>
                <c:pt idx="85">
                  <c:v>8.399999999999986</c:v>
                </c:pt>
                <c:pt idx="86">
                  <c:v>8.499999999999986</c:v>
                </c:pt>
                <c:pt idx="87">
                  <c:v>8.599999999999985</c:v>
                </c:pt>
                <c:pt idx="88">
                  <c:v>8.699999999999985</c:v>
                </c:pt>
                <c:pt idx="89">
                  <c:v>8.799999999999985</c:v>
                </c:pt>
                <c:pt idx="90">
                  <c:v>8.899999999999984</c:v>
                </c:pt>
                <c:pt idx="91">
                  <c:v>8.999999999999984</c:v>
                </c:pt>
                <c:pt idx="92">
                  <c:v>9.099999999999984</c:v>
                </c:pt>
                <c:pt idx="93">
                  <c:v>9.199999999999983</c:v>
                </c:pt>
                <c:pt idx="94">
                  <c:v>9.299999999999983</c:v>
                </c:pt>
                <c:pt idx="95">
                  <c:v>9.399999999999983</c:v>
                </c:pt>
                <c:pt idx="96">
                  <c:v>9.499999999999982</c:v>
                </c:pt>
                <c:pt idx="97">
                  <c:v>9.599999999999982</c:v>
                </c:pt>
                <c:pt idx="98">
                  <c:v>9.699999999999982</c:v>
                </c:pt>
                <c:pt idx="99">
                  <c:v>9.799999999999981</c:v>
                </c:pt>
                <c:pt idx="100">
                  <c:v>9.89999999999998</c:v>
                </c:pt>
                <c:pt idx="101">
                  <c:v>9.99999999999998</c:v>
                </c:pt>
              </c:numCache>
            </c:numRef>
          </c:xVal>
          <c:yVal>
            <c:numRef>
              <c:f>'appui interméd.'!$H$11:$H$112</c:f>
              <c:numCache>
                <c:ptCount val="102"/>
                <c:pt idx="0">
                  <c:v>0</c:v>
                </c:pt>
                <c:pt idx="1">
                  <c:v>41.5</c:v>
                </c:pt>
                <c:pt idx="2">
                  <c:v>41.5</c:v>
                </c:pt>
                <c:pt idx="3">
                  <c:v>82</c:v>
                </c:pt>
                <c:pt idx="4">
                  <c:v>121.50000000000003</c:v>
                </c:pt>
                <c:pt idx="5">
                  <c:v>160</c:v>
                </c:pt>
                <c:pt idx="6">
                  <c:v>197.5</c:v>
                </c:pt>
                <c:pt idx="7">
                  <c:v>234</c:v>
                </c:pt>
                <c:pt idx="8">
                  <c:v>269.5</c:v>
                </c:pt>
                <c:pt idx="9">
                  <c:v>304.00000000000006</c:v>
                </c:pt>
                <c:pt idx="10">
                  <c:v>337.49999999999994</c:v>
                </c:pt>
                <c:pt idx="11">
                  <c:v>369.99999999999994</c:v>
                </c:pt>
                <c:pt idx="12">
                  <c:v>401.4999999999998</c:v>
                </c:pt>
                <c:pt idx="13">
                  <c:v>432</c:v>
                </c:pt>
                <c:pt idx="14">
                  <c:v>461.5</c:v>
                </c:pt>
                <c:pt idx="15">
                  <c:v>490.0000000000001</c:v>
                </c:pt>
                <c:pt idx="16">
                  <c:v>517.5000000000001</c:v>
                </c:pt>
                <c:pt idx="17">
                  <c:v>544.0000000000001</c:v>
                </c:pt>
                <c:pt idx="18">
                  <c:v>569.5000000000001</c:v>
                </c:pt>
                <c:pt idx="19">
                  <c:v>594.0000000000001</c:v>
                </c:pt>
                <c:pt idx="20">
                  <c:v>617.5000000000002</c:v>
                </c:pt>
                <c:pt idx="21">
                  <c:v>640.0000000000001</c:v>
                </c:pt>
                <c:pt idx="22">
                  <c:v>661.5000000000001</c:v>
                </c:pt>
                <c:pt idx="23">
                  <c:v>682.0000000000001</c:v>
                </c:pt>
                <c:pt idx="24">
                  <c:v>701.5000000000002</c:v>
                </c:pt>
                <c:pt idx="25">
                  <c:v>720</c:v>
                </c:pt>
                <c:pt idx="26">
                  <c:v>737.4999999999995</c:v>
                </c:pt>
                <c:pt idx="27">
                  <c:v>703.9999999999995</c:v>
                </c:pt>
                <c:pt idx="28">
                  <c:v>669.4999999999994</c:v>
                </c:pt>
                <c:pt idx="29">
                  <c:v>633.9999999999997</c:v>
                </c:pt>
                <c:pt idx="30">
                  <c:v>597.4999999999993</c:v>
                </c:pt>
                <c:pt idx="31">
                  <c:v>559.9999999999993</c:v>
                </c:pt>
                <c:pt idx="32">
                  <c:v>521.4999999999993</c:v>
                </c:pt>
                <c:pt idx="33">
                  <c:v>481.9999999999993</c:v>
                </c:pt>
                <c:pt idx="34">
                  <c:v>441.4999999999993</c:v>
                </c:pt>
                <c:pt idx="35">
                  <c:v>399.9999999999993</c:v>
                </c:pt>
                <c:pt idx="36">
                  <c:v>357.4999999999993</c:v>
                </c:pt>
                <c:pt idx="37">
                  <c:v>313.9999999999993</c:v>
                </c:pt>
                <c:pt idx="38">
                  <c:v>269.4999999999991</c:v>
                </c:pt>
                <c:pt idx="39">
                  <c:v>223.99999999999886</c:v>
                </c:pt>
                <c:pt idx="40">
                  <c:v>177.49999999999886</c:v>
                </c:pt>
                <c:pt idx="41">
                  <c:v>129.9999999999991</c:v>
                </c:pt>
                <c:pt idx="42">
                  <c:v>81.49999999999955</c:v>
                </c:pt>
                <c:pt idx="43">
                  <c:v>31.999999999999545</c:v>
                </c:pt>
                <c:pt idx="44">
                  <c:v>-18.500000000000227</c:v>
                </c:pt>
                <c:pt idx="45">
                  <c:v>-70.00000000000068</c:v>
                </c:pt>
                <c:pt idx="46">
                  <c:v>-122.5</c:v>
                </c:pt>
                <c:pt idx="47">
                  <c:v>-225.99999999999977</c:v>
                </c:pt>
                <c:pt idx="48">
                  <c:v>-330.4999999999991</c:v>
                </c:pt>
                <c:pt idx="49">
                  <c:v>-435.9999999999991</c:v>
                </c:pt>
                <c:pt idx="50">
                  <c:v>-542.4999999999989</c:v>
                </c:pt>
                <c:pt idx="51">
                  <c:v>-650.0000000000007</c:v>
                </c:pt>
                <c:pt idx="52">
                  <c:v>-612.5000000000007</c:v>
                </c:pt>
                <c:pt idx="53">
                  <c:v>-576.000000000002</c:v>
                </c:pt>
                <c:pt idx="54">
                  <c:v>-540.5000000000007</c:v>
                </c:pt>
                <c:pt idx="55">
                  <c:v>-506.00000000000114</c:v>
                </c:pt>
                <c:pt idx="56">
                  <c:v>-472.50000000000114</c:v>
                </c:pt>
                <c:pt idx="57">
                  <c:v>-440.00000000000114</c:v>
                </c:pt>
                <c:pt idx="58">
                  <c:v>-408.5000000000018</c:v>
                </c:pt>
                <c:pt idx="59">
                  <c:v>-378.00000000000136</c:v>
                </c:pt>
                <c:pt idx="60">
                  <c:v>-348.50000000000136</c:v>
                </c:pt>
                <c:pt idx="61">
                  <c:v>-320.00000000000114</c:v>
                </c:pt>
                <c:pt idx="62">
                  <c:v>-292.50000000000114</c:v>
                </c:pt>
                <c:pt idx="63">
                  <c:v>-266.0000000000023</c:v>
                </c:pt>
                <c:pt idx="64">
                  <c:v>-240.50000000000182</c:v>
                </c:pt>
                <c:pt idx="65">
                  <c:v>-216.00000000000136</c:v>
                </c:pt>
                <c:pt idx="66">
                  <c:v>-192.50000000000114</c:v>
                </c:pt>
                <c:pt idx="67">
                  <c:v>-170.00000000000205</c:v>
                </c:pt>
                <c:pt idx="68">
                  <c:v>-148.50000000000182</c:v>
                </c:pt>
                <c:pt idx="69">
                  <c:v>-128.0000000000016</c:v>
                </c:pt>
                <c:pt idx="70">
                  <c:v>-108.50000000000136</c:v>
                </c:pt>
                <c:pt idx="71">
                  <c:v>-90.00000000000159</c:v>
                </c:pt>
                <c:pt idx="72">
                  <c:v>-72.50000000000227</c:v>
                </c:pt>
                <c:pt idx="73">
                  <c:v>-56.00000000000125</c:v>
                </c:pt>
                <c:pt idx="74">
                  <c:v>-40.50000000000148</c:v>
                </c:pt>
                <c:pt idx="75">
                  <c:v>-26.00000000000216</c:v>
                </c:pt>
                <c:pt idx="76">
                  <c:v>-12.500000000000568</c:v>
                </c:pt>
                <c:pt idx="77">
                  <c:v>0</c:v>
                </c:pt>
                <c:pt idx="78">
                  <c:v>11.499999999998181</c:v>
                </c:pt>
                <c:pt idx="79">
                  <c:v>21.999999999999318</c:v>
                </c:pt>
                <c:pt idx="80">
                  <c:v>31.499999999999545</c:v>
                </c:pt>
                <c:pt idx="81">
                  <c:v>39.999999999999545</c:v>
                </c:pt>
                <c:pt idx="82">
                  <c:v>47.49999999999852</c:v>
                </c:pt>
                <c:pt idx="83">
                  <c:v>53.99999999999841</c:v>
                </c:pt>
                <c:pt idx="84">
                  <c:v>59.49999999999966</c:v>
                </c:pt>
                <c:pt idx="85">
                  <c:v>63.999999999999545</c:v>
                </c:pt>
                <c:pt idx="86">
                  <c:v>67.49999999999898</c:v>
                </c:pt>
                <c:pt idx="87">
                  <c:v>70.00000000000023</c:v>
                </c:pt>
                <c:pt idx="88">
                  <c:v>71.49999999999943</c:v>
                </c:pt>
                <c:pt idx="89">
                  <c:v>71.99999999999909</c:v>
                </c:pt>
                <c:pt idx="90">
                  <c:v>71.50000000000006</c:v>
                </c:pt>
                <c:pt idx="91">
                  <c:v>70.00000000000068</c:v>
                </c:pt>
                <c:pt idx="92">
                  <c:v>67.5000000000008</c:v>
                </c:pt>
                <c:pt idx="93">
                  <c:v>63.999999999999545</c:v>
                </c:pt>
                <c:pt idx="94">
                  <c:v>59.50000000000199</c:v>
                </c:pt>
                <c:pt idx="95">
                  <c:v>54.000000000001194</c:v>
                </c:pt>
                <c:pt idx="96">
                  <c:v>47.50000000000182</c:v>
                </c:pt>
                <c:pt idx="97">
                  <c:v>40.000000000001506</c:v>
                </c:pt>
                <c:pt idx="98">
                  <c:v>31.49999999999983</c:v>
                </c:pt>
                <c:pt idx="99">
                  <c:v>22.00000000000142</c:v>
                </c:pt>
                <c:pt idx="100">
                  <c:v>11.50000000000201</c:v>
                </c:pt>
                <c:pt idx="101">
                  <c:v>2.7160496074429636E-12</c:v>
                </c:pt>
              </c:numCache>
            </c:numRef>
          </c:yVal>
          <c:smooth val="1"/>
        </c:ser>
        <c:axId val="56174256"/>
        <c:axId val="35806257"/>
      </c:scatterChart>
      <c:valAx>
        <c:axId val="5617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35806257"/>
        <c:crosses val="autoZero"/>
        <c:crossBetween val="midCat"/>
        <c:dispUnits/>
        <c:majorUnit val="1"/>
        <c:minorUnit val="0.5"/>
      </c:valAx>
      <c:valAx>
        <c:axId val="35806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56174256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déformée:y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q(m)</a:t>
            </a:r>
          </a:p>
        </c:rich>
      </c:tx>
      <c:layout>
        <c:manualLayout>
          <c:xMode val="factor"/>
          <c:yMode val="factor"/>
          <c:x val="0.007"/>
          <c:y val="0.009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8225"/>
          <c:y val="0.16925"/>
          <c:w val="0.892"/>
          <c:h val="0.6895"/>
        </c:manualLayout>
      </c:layout>
      <c:scatterChart>
        <c:scatterStyle val="smooth"/>
        <c:varyColors val="0"/>
        <c:ser>
          <c:idx val="0"/>
          <c:order val="0"/>
          <c:tx>
            <c:strRef>
              <c:f>'poids propre '!$C$10</c:f>
              <c:strCache>
                <c:ptCount val="1"/>
                <c:pt idx="0">
                  <c:v>yq(m)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'!$C$11:$C$112</c:f>
              <c:numCache/>
            </c:numRef>
          </c:yVal>
          <c:smooth val="1"/>
        </c:ser>
        <c:axId val="53820858"/>
        <c:axId val="14625675"/>
      </c:scatterChart>
      <c:valAx>
        <c:axId val="53820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14625675"/>
        <c:crosses val="autoZero"/>
        <c:crossBetween val="midCat"/>
        <c:dispUnits/>
        <c:majorUnit val="1"/>
        <c:minorUnit val="0.5"/>
      </c:valAx>
      <c:valAx>
        <c:axId val="14625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20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Arial"/>
                <a:ea typeface="Arial"/>
                <a:cs typeface="Arial"/>
              </a:rPr>
              <a:t>pente:y'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q(rad)</a:t>
            </a:r>
          </a:p>
        </c:rich>
      </c:tx>
      <c:layout>
        <c:manualLayout>
          <c:xMode val="factor"/>
          <c:yMode val="factor"/>
          <c:x val="-0.00225"/>
          <c:y val="0.014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20675"/>
          <c:w val="0.94825"/>
          <c:h val="0.65825"/>
        </c:manualLayout>
      </c:layout>
      <c:scatterChart>
        <c:scatterStyle val="smooth"/>
        <c:varyColors val="0"/>
        <c:ser>
          <c:idx val="0"/>
          <c:order val="0"/>
          <c:tx>
            <c:strRef>
              <c:f>'poids propre '!$B$10</c:f>
              <c:strCache>
                <c:ptCount val="1"/>
                <c:pt idx="0">
                  <c:v>y'q(rad)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'!$B$11:$B$112</c:f>
              <c:numCache/>
            </c:numRef>
          </c:yVal>
          <c:smooth val="1"/>
        </c:ser>
        <c:axId val="64522212"/>
        <c:axId val="43828997"/>
      </c:scatterChart>
      <c:valAx>
        <c:axId val="645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43828997"/>
        <c:crosses val="autoZero"/>
        <c:crossBetween val="midCat"/>
        <c:dispUnits/>
        <c:majorUnit val="1"/>
        <c:minorUnit val="0.5"/>
      </c:valAx>
      <c:valAx>
        <c:axId val="43828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22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latin typeface="Arial"/>
                <a:ea typeface="Arial"/>
                <a:cs typeface="Arial"/>
              </a:rPr>
              <a:t>moment flèchissant M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 (N.m)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solidFill>
          <a:srgbClr val="00CCFF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6575"/>
          <c:w val="0.94575"/>
          <c:h val="0.6995"/>
        </c:manualLayout>
      </c:layout>
      <c:scatterChart>
        <c:scatterStyle val="smooth"/>
        <c:varyColors val="0"/>
        <c:ser>
          <c:idx val="0"/>
          <c:order val="0"/>
          <c:tx>
            <c:strRef>
              <c:f>'poids propre '!$D$10</c:f>
              <c:strCache>
                <c:ptCount val="1"/>
                <c:pt idx="0">
                  <c:v>Mq(N.m)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'!$D$11:$D$112</c:f>
              <c:numCache/>
            </c:numRef>
          </c:yVal>
          <c:smooth val="1"/>
        </c:ser>
        <c:axId val="58916654"/>
        <c:axId val="60487839"/>
      </c:scatterChart>
      <c:valAx>
        <c:axId val="5891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60487839"/>
        <c:crosses val="autoZero"/>
        <c:crossBetween val="midCat"/>
        <c:dispUnits/>
        <c:majorUnit val="1"/>
        <c:minorUnit val="0.5"/>
      </c:valAx>
      <c:valAx>
        <c:axId val="60487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66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Effort tranchant T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q(N)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'poids propre '!$E$10</c:f>
              <c:strCache>
                <c:ptCount val="1"/>
                <c:pt idx="0">
                  <c:v>Tq(N)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'poids propre '!$A$11:$A$112</c:f>
              <c:numCache/>
            </c:numRef>
          </c:xVal>
          <c:yVal>
            <c:numRef>
              <c:f>'poids propre '!$E$11:$E$112</c:f>
              <c:numCache/>
            </c:numRef>
          </c:yVal>
          <c:smooth val="1"/>
        </c:ser>
        <c:axId val="7519640"/>
        <c:axId val="567897"/>
      </c:scatterChart>
      <c:valAx>
        <c:axId val="751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567897"/>
        <c:crosses val="autoZero"/>
        <c:crossBetween val="midCat"/>
        <c:dispUnits/>
        <c:majorUnit val="1"/>
        <c:minorUnit val="0.5"/>
      </c:valAx>
      <c:valAx>
        <c:axId val="567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196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Pente  Y'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T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poids propre q + F1 +F2 (rad)</a:t>
            </a:r>
          </a:p>
        </c:rich>
      </c:tx>
      <c:layout>
        <c:manualLayout>
          <c:xMode val="factor"/>
          <c:yMode val="factor"/>
          <c:x val="0.01275"/>
          <c:y val="-0.019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15"/>
          <c:y val="0.17725"/>
          <c:w val="0.95725"/>
          <c:h val="0.7752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 concentrées'!$J$11</c:f>
              <c:strCache>
                <c:ptCount val="1"/>
                <c:pt idx="0">
                  <c:v>-0.005218589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 concentrées'!$A$11:$A$112</c:f>
              <c:numCache/>
            </c:numRef>
          </c:xVal>
          <c:yVal>
            <c:numRef>
              <c:f>'charges concentrées'!$J$11:$J$111</c:f>
              <c:numCache/>
            </c:numRef>
          </c:yVal>
          <c:smooth val="1"/>
        </c:ser>
        <c:axId val="5111074"/>
        <c:axId val="45999667"/>
      </c:scatterChart>
      <c:valAx>
        <c:axId val="5111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999667"/>
        <c:crosses val="autoZero"/>
        <c:crossBetween val="midCat"/>
        <c:dispUnits/>
      </c:valAx>
      <c:valAx>
        <c:axId val="45999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Relationship Id="rId5" Type="http://schemas.openxmlformats.org/officeDocument/2006/relationships/chart" Target="/xl/charts/chart4.xm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jpeg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95250</xdr:rowOff>
    </xdr:from>
    <xdr:to>
      <xdr:col>8</xdr:col>
      <xdr:colOff>704850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352675" y="904875"/>
        <a:ext cx="4448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18</xdr:row>
      <xdr:rowOff>76200</xdr:rowOff>
    </xdr:from>
    <xdr:to>
      <xdr:col>8</xdr:col>
      <xdr:colOff>723900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295525" y="3028950"/>
        <a:ext cx="45243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723900</xdr:colOff>
      <xdr:row>18</xdr:row>
      <xdr:rowOff>76200</xdr:rowOff>
    </xdr:from>
    <xdr:to>
      <xdr:col>15</xdr:col>
      <xdr:colOff>0</xdr:colOff>
      <xdr:row>31</xdr:row>
      <xdr:rowOff>104775</xdr:rowOff>
    </xdr:to>
    <xdr:graphicFrame>
      <xdr:nvGraphicFramePr>
        <xdr:cNvPr id="3" name="Chart 4"/>
        <xdr:cNvGraphicFramePr/>
      </xdr:nvGraphicFramePr>
      <xdr:xfrm>
        <a:off x="6819900" y="3028950"/>
        <a:ext cx="46101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561975</xdr:colOff>
      <xdr:row>1</xdr:row>
      <xdr:rowOff>0</xdr:rowOff>
    </xdr:from>
    <xdr:to>
      <xdr:col>14</xdr:col>
      <xdr:colOff>142875</xdr:colOff>
      <xdr:row>5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161925"/>
          <a:ext cx="2628900" cy="7429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8</xdr:col>
      <xdr:colOff>695325</xdr:colOff>
      <xdr:row>5</xdr:row>
      <xdr:rowOff>95250</xdr:rowOff>
    </xdr:from>
    <xdr:to>
      <xdr:col>14</xdr:col>
      <xdr:colOff>733425</xdr:colOff>
      <xdr:row>19</xdr:row>
      <xdr:rowOff>19050</xdr:rowOff>
    </xdr:to>
    <xdr:graphicFrame>
      <xdr:nvGraphicFramePr>
        <xdr:cNvPr id="5" name="Chart 12"/>
        <xdr:cNvGraphicFramePr/>
      </xdr:nvGraphicFramePr>
      <xdr:xfrm>
        <a:off x="6791325" y="904875"/>
        <a:ext cx="461010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228600</xdr:colOff>
      <xdr:row>0</xdr:row>
      <xdr:rowOff>19050</xdr:rowOff>
    </xdr:from>
    <xdr:to>
      <xdr:col>14</xdr:col>
      <xdr:colOff>438150</xdr:colOff>
      <xdr:row>5</xdr:row>
      <xdr:rowOff>161925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48600" y="19050"/>
          <a:ext cx="3257550" cy="952500"/>
        </a:xfrm>
        <a:prstGeom prst="rect">
          <a:avLst/>
        </a:prstGeom>
        <a:solidFill>
          <a:srgbClr val="FF99CC"/>
        </a:solidFill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18</xdr:row>
      <xdr:rowOff>9525</xdr:rowOff>
    </xdr:from>
    <xdr:to>
      <xdr:col>10</xdr:col>
      <xdr:colOff>619125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4314825" y="2962275"/>
        <a:ext cx="3790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723900</xdr:colOff>
      <xdr:row>4</xdr:row>
      <xdr:rowOff>9525</xdr:rowOff>
    </xdr:from>
    <xdr:to>
      <xdr:col>10</xdr:col>
      <xdr:colOff>628650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4352925" y="657225"/>
        <a:ext cx="3762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609600</xdr:colOff>
      <xdr:row>4</xdr:row>
      <xdr:rowOff>38100</xdr:rowOff>
    </xdr:from>
    <xdr:to>
      <xdr:col>15</xdr:col>
      <xdr:colOff>390525</xdr:colOff>
      <xdr:row>18</xdr:row>
      <xdr:rowOff>76200</xdr:rowOff>
    </xdr:to>
    <xdr:graphicFrame>
      <xdr:nvGraphicFramePr>
        <xdr:cNvPr id="3" name="Chart 3"/>
        <xdr:cNvGraphicFramePr/>
      </xdr:nvGraphicFramePr>
      <xdr:xfrm>
        <a:off x="8096250" y="685800"/>
        <a:ext cx="35909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609600</xdr:colOff>
      <xdr:row>18</xdr:row>
      <xdr:rowOff>9525</xdr:rowOff>
    </xdr:from>
    <xdr:to>
      <xdr:col>15</xdr:col>
      <xdr:colOff>419100</xdr:colOff>
      <xdr:row>32</xdr:row>
      <xdr:rowOff>9525</xdr:rowOff>
    </xdr:to>
    <xdr:graphicFrame>
      <xdr:nvGraphicFramePr>
        <xdr:cNvPr id="4" name="Chart 4"/>
        <xdr:cNvGraphicFramePr/>
      </xdr:nvGraphicFramePr>
      <xdr:xfrm>
        <a:off x="8096250" y="2962275"/>
        <a:ext cx="36195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561975</xdr:colOff>
      <xdr:row>2</xdr:row>
      <xdr:rowOff>95250</xdr:rowOff>
    </xdr:from>
    <xdr:to>
      <xdr:col>5</xdr:col>
      <xdr:colOff>161925</xdr:colOff>
      <xdr:row>7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57375" y="419100"/>
          <a:ext cx="1933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4</xdr:row>
      <xdr:rowOff>28575</xdr:rowOff>
    </xdr:from>
    <xdr:to>
      <xdr:col>19</xdr:col>
      <xdr:colOff>247650</xdr:colOff>
      <xdr:row>16</xdr:row>
      <xdr:rowOff>142875</xdr:rowOff>
    </xdr:to>
    <xdr:graphicFrame>
      <xdr:nvGraphicFramePr>
        <xdr:cNvPr id="1" name="Chart 12"/>
        <xdr:cNvGraphicFramePr/>
      </xdr:nvGraphicFramePr>
      <xdr:xfrm>
        <a:off x="8382000" y="676275"/>
        <a:ext cx="45339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16</xdr:row>
      <xdr:rowOff>114300</xdr:rowOff>
    </xdr:from>
    <xdr:to>
      <xdr:col>19</xdr:col>
      <xdr:colOff>171450</xdr:colOff>
      <xdr:row>32</xdr:row>
      <xdr:rowOff>76200</xdr:rowOff>
    </xdr:to>
    <xdr:graphicFrame>
      <xdr:nvGraphicFramePr>
        <xdr:cNvPr id="2" name="Chart 17"/>
        <xdr:cNvGraphicFramePr/>
      </xdr:nvGraphicFramePr>
      <xdr:xfrm>
        <a:off x="8353425" y="27432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495300</xdr:colOff>
      <xdr:row>2</xdr:row>
      <xdr:rowOff>9525</xdr:rowOff>
    </xdr:from>
    <xdr:to>
      <xdr:col>10</xdr:col>
      <xdr:colOff>638175</xdr:colOff>
      <xdr:row>7</xdr:row>
      <xdr:rowOff>114300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333375"/>
          <a:ext cx="2600325" cy="9144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12</xdr:row>
      <xdr:rowOff>152400</xdr:rowOff>
    </xdr:from>
    <xdr:to>
      <xdr:col>7</xdr:col>
      <xdr:colOff>0</xdr:colOff>
      <xdr:row>26</xdr:row>
      <xdr:rowOff>104775</xdr:rowOff>
    </xdr:to>
    <xdr:graphicFrame>
      <xdr:nvGraphicFramePr>
        <xdr:cNvPr id="4" name="Chart 19"/>
        <xdr:cNvGraphicFramePr/>
      </xdr:nvGraphicFramePr>
      <xdr:xfrm>
        <a:off x="9525" y="2133600"/>
        <a:ext cx="38481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12</xdr:row>
      <xdr:rowOff>152400</xdr:rowOff>
    </xdr:from>
    <xdr:to>
      <xdr:col>12</xdr:col>
      <xdr:colOff>419100</xdr:colOff>
      <xdr:row>26</xdr:row>
      <xdr:rowOff>47625</xdr:rowOff>
    </xdr:to>
    <xdr:graphicFrame>
      <xdr:nvGraphicFramePr>
        <xdr:cNvPr id="5" name="Chart 20"/>
        <xdr:cNvGraphicFramePr/>
      </xdr:nvGraphicFramePr>
      <xdr:xfrm>
        <a:off x="4010025" y="2133600"/>
        <a:ext cx="37433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14</xdr:row>
      <xdr:rowOff>47625</xdr:rowOff>
    </xdr:from>
    <xdr:to>
      <xdr:col>15</xdr:col>
      <xdr:colOff>447675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7334250" y="2381250"/>
        <a:ext cx="4543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16</xdr:row>
      <xdr:rowOff>104775</xdr:rowOff>
    </xdr:from>
    <xdr:to>
      <xdr:col>15</xdr:col>
      <xdr:colOff>542925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7496175" y="2762250"/>
        <a:ext cx="44767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304800</xdr:colOff>
      <xdr:row>5</xdr:row>
      <xdr:rowOff>114300</xdr:rowOff>
    </xdr:from>
    <xdr:to>
      <xdr:col>16</xdr:col>
      <xdr:colOff>333375</xdr:colOff>
      <xdr:row>18</xdr:row>
      <xdr:rowOff>152400</xdr:rowOff>
    </xdr:to>
    <xdr:graphicFrame>
      <xdr:nvGraphicFramePr>
        <xdr:cNvPr id="3" name="Chart 4"/>
        <xdr:cNvGraphicFramePr/>
      </xdr:nvGraphicFramePr>
      <xdr:xfrm>
        <a:off x="7924800" y="923925"/>
        <a:ext cx="46005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657225</xdr:colOff>
      <xdr:row>1</xdr:row>
      <xdr:rowOff>38100</xdr:rowOff>
    </xdr:from>
    <xdr:to>
      <xdr:col>15</xdr:col>
      <xdr:colOff>704850</xdr:colOff>
      <xdr:row>14</xdr:row>
      <xdr:rowOff>9525</xdr:rowOff>
    </xdr:to>
    <xdr:graphicFrame>
      <xdr:nvGraphicFramePr>
        <xdr:cNvPr id="4" name="Chart 7"/>
        <xdr:cNvGraphicFramePr/>
      </xdr:nvGraphicFramePr>
      <xdr:xfrm>
        <a:off x="7515225" y="200025"/>
        <a:ext cx="461962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16</xdr:row>
      <xdr:rowOff>28575</xdr:rowOff>
    </xdr:from>
    <xdr:to>
      <xdr:col>9</xdr:col>
      <xdr:colOff>276225</xdr:colOff>
      <xdr:row>28</xdr:row>
      <xdr:rowOff>142875</xdr:rowOff>
    </xdr:to>
    <xdr:graphicFrame>
      <xdr:nvGraphicFramePr>
        <xdr:cNvPr id="1" name="Chart 5"/>
        <xdr:cNvGraphicFramePr/>
      </xdr:nvGraphicFramePr>
      <xdr:xfrm>
        <a:off x="3676650" y="2686050"/>
        <a:ext cx="34575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17</xdr:row>
      <xdr:rowOff>0</xdr:rowOff>
    </xdr:from>
    <xdr:to>
      <xdr:col>14</xdr:col>
      <xdr:colOff>723900</xdr:colOff>
      <xdr:row>26</xdr:row>
      <xdr:rowOff>152400</xdr:rowOff>
    </xdr:to>
    <xdr:graphicFrame>
      <xdr:nvGraphicFramePr>
        <xdr:cNvPr id="2" name="Chart 6"/>
        <xdr:cNvGraphicFramePr/>
      </xdr:nvGraphicFramePr>
      <xdr:xfrm>
        <a:off x="7391400" y="2819400"/>
        <a:ext cx="40005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85725</xdr:colOff>
      <xdr:row>27</xdr:row>
      <xdr:rowOff>28575</xdr:rowOff>
    </xdr:to>
    <xdr:graphicFrame>
      <xdr:nvGraphicFramePr>
        <xdr:cNvPr id="3" name="Chart 9"/>
        <xdr:cNvGraphicFramePr/>
      </xdr:nvGraphicFramePr>
      <xdr:xfrm>
        <a:off x="0" y="2819400"/>
        <a:ext cx="313372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30</xdr:row>
      <xdr:rowOff>0</xdr:rowOff>
    </xdr:from>
    <xdr:to>
      <xdr:col>15</xdr:col>
      <xdr:colOff>66675</xdr:colOff>
      <xdr:row>41</xdr:row>
      <xdr:rowOff>57150</xdr:rowOff>
    </xdr:to>
    <xdr:graphicFrame>
      <xdr:nvGraphicFramePr>
        <xdr:cNvPr id="4" name="Chart 10"/>
        <xdr:cNvGraphicFramePr/>
      </xdr:nvGraphicFramePr>
      <xdr:xfrm>
        <a:off x="7667625" y="4924425"/>
        <a:ext cx="382905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21</xdr:row>
      <xdr:rowOff>28575</xdr:rowOff>
    </xdr:from>
    <xdr:to>
      <xdr:col>15</xdr:col>
      <xdr:colOff>104775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7134225" y="3429000"/>
        <a:ext cx="4819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409575</xdr:colOff>
      <xdr:row>20</xdr:row>
      <xdr:rowOff>0</xdr:rowOff>
    </xdr:from>
    <xdr:to>
      <xdr:col>16</xdr:col>
      <xdr:colOff>409575</xdr:colOff>
      <xdr:row>20</xdr:row>
      <xdr:rowOff>0</xdr:rowOff>
    </xdr:to>
    <xdr:sp>
      <xdr:nvSpPr>
        <xdr:cNvPr id="3" name="Line 14"/>
        <xdr:cNvSpPr>
          <a:spLocks/>
        </xdr:cNvSpPr>
      </xdr:nvSpPr>
      <xdr:spPr>
        <a:xfrm>
          <a:off x="11496675" y="32385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28575</xdr:rowOff>
    </xdr:from>
    <xdr:to>
      <xdr:col>10</xdr:col>
      <xdr:colOff>714375</xdr:colOff>
      <xdr:row>6</xdr:row>
      <xdr:rowOff>114300</xdr:rowOff>
    </xdr:to>
    <xdr:grpSp>
      <xdr:nvGrpSpPr>
        <xdr:cNvPr id="4" name="Group 58"/>
        <xdr:cNvGrpSpPr>
          <a:grpSpLocks/>
        </xdr:cNvGrpSpPr>
      </xdr:nvGrpSpPr>
      <xdr:grpSpPr>
        <a:xfrm>
          <a:off x="8162925" y="28575"/>
          <a:ext cx="590550" cy="1057275"/>
          <a:chOff x="1046" y="41"/>
          <a:chExt cx="76" cy="138"/>
        </a:xfrm>
        <a:solidFill>
          <a:srgbClr val="FFFFFF"/>
        </a:solidFill>
      </xdr:grpSpPr>
      <xdr:grpSp>
        <xdr:nvGrpSpPr>
          <xdr:cNvPr id="5" name="Group 49"/>
          <xdr:cNvGrpSpPr>
            <a:grpSpLocks/>
          </xdr:cNvGrpSpPr>
        </xdr:nvGrpSpPr>
        <xdr:grpSpPr>
          <a:xfrm>
            <a:off x="1046" y="61"/>
            <a:ext cx="76" cy="118"/>
            <a:chOff x="1046" y="61"/>
            <a:chExt cx="76" cy="118"/>
          </a:xfrm>
          <a:solidFill>
            <a:srgbClr val="FFFFFF"/>
          </a:solidFill>
        </xdr:grpSpPr>
        <xdr:sp>
          <xdr:nvSpPr>
            <xdr:cNvPr id="6" name="Line 41"/>
            <xdr:cNvSpPr>
              <a:spLocks/>
            </xdr:cNvSpPr>
          </xdr:nvSpPr>
          <xdr:spPr>
            <a:xfrm>
              <a:off x="1088" y="138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" name="Group 48"/>
            <xdr:cNvGrpSpPr>
              <a:grpSpLocks/>
            </xdr:cNvGrpSpPr>
          </xdr:nvGrpSpPr>
          <xdr:grpSpPr>
            <a:xfrm>
              <a:off x="1046" y="61"/>
              <a:ext cx="76" cy="118"/>
              <a:chOff x="1046" y="61"/>
              <a:chExt cx="76" cy="118"/>
            </a:xfrm>
            <a:solidFill>
              <a:srgbClr val="FFFFFF"/>
            </a:solidFill>
          </xdr:grpSpPr>
          <xdr:sp>
            <xdr:nvSpPr>
              <xdr:cNvPr id="8" name="Line 37"/>
              <xdr:cNvSpPr>
                <a:spLocks/>
              </xdr:cNvSpPr>
            </xdr:nvSpPr>
            <xdr:spPr>
              <a:xfrm>
                <a:off x="1049" y="160"/>
                <a:ext cx="4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9" name="Group 47"/>
              <xdr:cNvGrpSpPr>
                <a:grpSpLocks/>
              </xdr:cNvGrpSpPr>
            </xdr:nvGrpSpPr>
            <xdr:grpSpPr>
              <a:xfrm>
                <a:off x="1046" y="61"/>
                <a:ext cx="76" cy="118"/>
                <a:chOff x="465" y="61"/>
                <a:chExt cx="76" cy="118"/>
              </a:xfrm>
              <a:solidFill>
                <a:srgbClr val="FFFFFF"/>
              </a:solidFill>
            </xdr:grpSpPr>
            <xdr:sp>
              <xdr:nvSpPr>
                <xdr:cNvPr id="10" name="Rectangle 32"/>
                <xdr:cNvSpPr>
                  <a:spLocks/>
                </xdr:cNvSpPr>
              </xdr:nvSpPr>
              <xdr:spPr>
                <a:xfrm>
                  <a:off x="470" y="70"/>
                  <a:ext cx="37" cy="69"/>
                </a:xfrm>
                <a:prstGeom prst="rect">
                  <a:avLst/>
                </a:prstGeom>
                <a:solidFill>
                  <a:srgbClr val="FF99CC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34"/>
                <xdr:cNvSpPr>
                  <a:spLocks/>
                </xdr:cNvSpPr>
              </xdr:nvSpPr>
              <xdr:spPr>
                <a:xfrm>
                  <a:off x="470" y="138"/>
                  <a:ext cx="0" cy="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36"/>
                <xdr:cNvSpPr>
                  <a:spLocks/>
                </xdr:cNvSpPr>
              </xdr:nvSpPr>
              <xdr:spPr>
                <a:xfrm>
                  <a:off x="507" y="138"/>
                  <a:ext cx="0" cy="3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38"/>
                <xdr:cNvSpPr>
                  <a:spLocks/>
                </xdr:cNvSpPr>
              </xdr:nvSpPr>
              <xdr:spPr>
                <a:xfrm>
                  <a:off x="465" y="153"/>
                  <a:ext cx="9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9"/>
                <xdr:cNvSpPr>
                  <a:spLocks/>
                </xdr:cNvSpPr>
              </xdr:nvSpPr>
              <xdr:spPr>
                <a:xfrm>
                  <a:off x="503" y="153"/>
                  <a:ext cx="9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40"/>
                <xdr:cNvSpPr>
                  <a:spLocks/>
                </xdr:cNvSpPr>
              </xdr:nvSpPr>
              <xdr:spPr>
                <a:xfrm>
                  <a:off x="507" y="69"/>
                  <a:ext cx="25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42"/>
                <xdr:cNvSpPr>
                  <a:spLocks/>
                </xdr:cNvSpPr>
              </xdr:nvSpPr>
              <xdr:spPr>
                <a:xfrm>
                  <a:off x="524" y="61"/>
                  <a:ext cx="0" cy="8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Line 43"/>
                <xdr:cNvSpPr>
                  <a:spLocks/>
                </xdr:cNvSpPr>
              </xdr:nvSpPr>
              <xdr:spPr>
                <a:xfrm>
                  <a:off x="520" y="65"/>
                  <a:ext cx="8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Line 44"/>
                <xdr:cNvSpPr>
                  <a:spLocks/>
                </xdr:cNvSpPr>
              </xdr:nvSpPr>
              <xdr:spPr>
                <a:xfrm>
                  <a:off x="520" y="133"/>
                  <a:ext cx="7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TextBox 45"/>
                <xdr:cNvSpPr txBox="1">
                  <a:spLocks noChangeArrowheads="1"/>
                </xdr:cNvSpPr>
              </xdr:nvSpPr>
              <xdr:spPr>
                <a:xfrm>
                  <a:off x="522" y="95"/>
                  <a:ext cx="19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rPr>
                    <a:t>h</a:t>
                  </a:r>
                </a:p>
              </xdr:txBody>
            </xdr:sp>
            <xdr:sp>
              <xdr:nvSpPr>
                <xdr:cNvPr id="20" name="TextBox 46"/>
                <xdr:cNvSpPr txBox="1">
                  <a:spLocks noChangeArrowheads="1"/>
                </xdr:cNvSpPr>
              </xdr:nvSpPr>
              <xdr:spPr>
                <a:xfrm>
                  <a:off x="481" y="154"/>
                  <a:ext cx="18" cy="2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</xdr:grpSp>
        </xdr:grpSp>
      </xdr:grpSp>
      <xdr:sp>
        <xdr:nvSpPr>
          <xdr:cNvPr id="21" name="TextBox 50"/>
          <xdr:cNvSpPr txBox="1">
            <a:spLocks noChangeArrowheads="1"/>
          </xdr:cNvSpPr>
        </xdr:nvSpPr>
        <xdr:spPr>
          <a:xfrm>
            <a:off x="1047" y="41"/>
            <a:ext cx="65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section</a:t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0</xdr:rowOff>
    </xdr:from>
    <xdr:to>
      <xdr:col>14</xdr:col>
      <xdr:colOff>247650</xdr:colOff>
      <xdr:row>7</xdr:row>
      <xdr:rowOff>47625</xdr:rowOff>
    </xdr:to>
    <xdr:grpSp>
      <xdr:nvGrpSpPr>
        <xdr:cNvPr id="22" name="Group 57"/>
        <xdr:cNvGrpSpPr>
          <a:grpSpLocks/>
        </xdr:cNvGrpSpPr>
      </xdr:nvGrpSpPr>
      <xdr:grpSpPr>
        <a:xfrm>
          <a:off x="8896350" y="0"/>
          <a:ext cx="2438400" cy="1181100"/>
          <a:chOff x="557" y="80"/>
          <a:chExt cx="256" cy="124"/>
        </a:xfrm>
        <a:solidFill>
          <a:srgbClr val="FFFFFF"/>
        </a:solidFill>
      </xdr:grpSpPr>
      <xdr:sp>
        <xdr:nvSpPr>
          <xdr:cNvPr id="23" name="Line 24"/>
          <xdr:cNvSpPr>
            <a:spLocks/>
          </xdr:cNvSpPr>
        </xdr:nvSpPr>
        <xdr:spPr>
          <a:xfrm>
            <a:off x="563" y="101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56"/>
          <xdr:cNvGrpSpPr>
            <a:grpSpLocks/>
          </xdr:cNvGrpSpPr>
        </xdr:nvGrpSpPr>
        <xdr:grpSpPr>
          <a:xfrm>
            <a:off x="557" y="80"/>
            <a:ext cx="256" cy="121"/>
            <a:chOff x="557" y="80"/>
            <a:chExt cx="256" cy="121"/>
          </a:xfrm>
          <a:solidFill>
            <a:srgbClr val="FFFFFF"/>
          </a:solidFill>
        </xdr:grpSpPr>
        <xdr:grpSp>
          <xdr:nvGrpSpPr>
            <xdr:cNvPr id="25" name="Group 54"/>
            <xdr:cNvGrpSpPr>
              <a:grpSpLocks/>
            </xdr:cNvGrpSpPr>
          </xdr:nvGrpSpPr>
          <xdr:grpSpPr>
            <a:xfrm>
              <a:off x="557" y="80"/>
              <a:ext cx="256" cy="121"/>
              <a:chOff x="557" y="80"/>
              <a:chExt cx="256" cy="121"/>
            </a:xfrm>
            <a:solidFill>
              <a:srgbClr val="FFFFFF"/>
            </a:solidFill>
          </xdr:grpSpPr>
          <xdr:grpSp>
            <xdr:nvGrpSpPr>
              <xdr:cNvPr id="26" name="Group 52"/>
              <xdr:cNvGrpSpPr>
                <a:grpSpLocks/>
              </xdr:cNvGrpSpPr>
            </xdr:nvGrpSpPr>
            <xdr:grpSpPr>
              <a:xfrm>
                <a:off x="557" y="80"/>
                <a:ext cx="256" cy="121"/>
                <a:chOff x="557" y="80"/>
                <a:chExt cx="256" cy="121"/>
              </a:xfrm>
              <a:solidFill>
                <a:srgbClr val="FFFFFF"/>
              </a:solidFill>
            </xdr:grpSpPr>
            <xdr:grpSp>
              <xdr:nvGrpSpPr>
                <xdr:cNvPr id="27" name="Group 23"/>
                <xdr:cNvGrpSpPr>
                  <a:grpSpLocks/>
                </xdr:cNvGrpSpPr>
              </xdr:nvGrpSpPr>
              <xdr:grpSpPr>
                <a:xfrm>
                  <a:off x="557" y="80"/>
                  <a:ext cx="256" cy="112"/>
                  <a:chOff x="516" y="84"/>
                  <a:chExt cx="256" cy="112"/>
                </a:xfrm>
                <a:solidFill>
                  <a:srgbClr val="FFFFFF"/>
                </a:solidFill>
              </xdr:grpSpPr>
              <xdr:sp>
                <xdr:nvSpPr>
                  <xdr:cNvPr id="28" name="Line 4"/>
                  <xdr:cNvSpPr>
                    <a:spLocks/>
                  </xdr:cNvSpPr>
                </xdr:nvSpPr>
                <xdr:spPr>
                  <a:xfrm>
                    <a:off x="526" y="118"/>
                    <a:ext cx="238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9" name="Line 5"/>
                  <xdr:cNvSpPr>
                    <a:spLocks/>
                  </xdr:cNvSpPr>
                </xdr:nvSpPr>
                <xdr:spPr>
                  <a:xfrm>
                    <a:off x="604" y="84"/>
                    <a:ext cx="0" cy="3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0" name="Line 6"/>
                  <xdr:cNvSpPr>
                    <a:spLocks/>
                  </xdr:cNvSpPr>
                </xdr:nvSpPr>
                <xdr:spPr>
                  <a:xfrm>
                    <a:off x="684" y="84"/>
                    <a:ext cx="1" cy="34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AutoShape 7"/>
                  <xdr:cNvSpPr>
                    <a:spLocks/>
                  </xdr:cNvSpPr>
                </xdr:nvSpPr>
                <xdr:spPr>
                  <a:xfrm>
                    <a:off x="516" y="120"/>
                    <a:ext cx="17" cy="20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" name="AutoShape 8"/>
                  <xdr:cNvSpPr>
                    <a:spLocks/>
                  </xdr:cNvSpPr>
                </xdr:nvSpPr>
                <xdr:spPr>
                  <a:xfrm>
                    <a:off x="755" y="118"/>
                    <a:ext cx="17" cy="20"/>
                  </a:xfrm>
                  <a:prstGeom prst="triangl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33" name="Group 11"/>
                  <xdr:cNvGrpSpPr>
                    <a:grpSpLocks/>
                  </xdr:cNvGrpSpPr>
                </xdr:nvGrpSpPr>
                <xdr:grpSpPr>
                  <a:xfrm>
                    <a:off x="523" y="153"/>
                    <a:ext cx="82" cy="1"/>
                    <a:chOff x="523" y="153"/>
                    <a:chExt cx="82" cy="1"/>
                  </a:xfrm>
                  <a:solidFill>
                    <a:srgbClr val="FFFFFF"/>
                  </a:solidFill>
                </xdr:grpSpPr>
                <xdr:sp>
                  <xdr:nvSpPr>
                    <xdr:cNvPr id="34" name="Line 9"/>
                    <xdr:cNvSpPr>
                      <a:spLocks/>
                    </xdr:cNvSpPr>
                  </xdr:nvSpPr>
                  <xdr:spPr>
                    <a:xfrm flipV="1">
                      <a:off x="524" y="153"/>
                      <a:ext cx="81" cy="1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5" name="Line 10"/>
                    <xdr:cNvSpPr>
                      <a:spLocks/>
                    </xdr:cNvSpPr>
                  </xdr:nvSpPr>
                  <xdr:spPr>
                    <a:xfrm flipH="1" flipV="1">
                      <a:off x="523" y="153"/>
                      <a:ext cx="35" cy="0"/>
                    </a:xfrm>
                    <a:prstGeom prst="line">
                      <a:avLst/>
                    </a:prstGeom>
                    <a:noFill/>
                    <a:ln w="12700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36" name="Line 12"/>
                  <xdr:cNvSpPr>
                    <a:spLocks/>
                  </xdr:cNvSpPr>
                </xdr:nvSpPr>
                <xdr:spPr>
                  <a:xfrm>
                    <a:off x="523" y="170"/>
                    <a:ext cx="160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7" name="Line 17"/>
                  <xdr:cNvSpPr>
                    <a:spLocks/>
                  </xdr:cNvSpPr>
                </xdr:nvSpPr>
                <xdr:spPr>
                  <a:xfrm flipH="1">
                    <a:off x="523" y="187"/>
                    <a:ext cx="237" cy="1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TextBox 18"/>
                  <xdr:cNvSpPr txBox="1">
                    <a:spLocks noChangeArrowheads="1"/>
                  </xdr:cNvSpPr>
                </xdr:nvSpPr>
                <xdr:spPr>
                  <a:xfrm>
                    <a:off x="550" y="129"/>
                    <a:ext cx="23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a1</a:t>
                    </a:r>
                  </a:p>
                </xdr:txBody>
              </xdr:sp>
              <xdr:sp>
                <xdr:nvSpPr>
                  <xdr:cNvPr id="39" name="TextBox 19"/>
                  <xdr:cNvSpPr txBox="1">
                    <a:spLocks noChangeArrowheads="1"/>
                  </xdr:cNvSpPr>
                </xdr:nvSpPr>
                <xdr:spPr>
                  <a:xfrm>
                    <a:off x="614" y="150"/>
                    <a:ext cx="23" cy="2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a2</a:t>
                    </a:r>
                  </a:p>
                </xdr:txBody>
              </xdr:sp>
              <xdr:sp>
                <xdr:nvSpPr>
                  <xdr:cNvPr id="40" name="TextBox 20"/>
                  <xdr:cNvSpPr txBox="1">
                    <a:spLocks noChangeArrowheads="1"/>
                  </xdr:cNvSpPr>
                </xdr:nvSpPr>
                <xdr:spPr>
                  <a:xfrm>
                    <a:off x="635" y="175"/>
                    <a:ext cx="16" cy="2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L</a:t>
                    </a:r>
                  </a:p>
                </xdr:txBody>
              </xdr:sp>
              <xdr:sp>
                <xdr:nvSpPr>
                  <xdr:cNvPr id="41" name="TextBox 21"/>
                  <xdr:cNvSpPr txBox="1">
                    <a:spLocks noChangeArrowheads="1"/>
                  </xdr:cNvSpPr>
                </xdr:nvSpPr>
                <xdr:spPr>
                  <a:xfrm>
                    <a:off x="577" y="88"/>
                    <a:ext cx="22" cy="2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F1</a:t>
                    </a:r>
                  </a:p>
                </xdr:txBody>
              </xdr:sp>
              <xdr:sp>
                <xdr:nvSpPr>
                  <xdr:cNvPr id="42" name="TextBox 22"/>
                  <xdr:cNvSpPr txBox="1">
                    <a:spLocks noChangeArrowheads="1"/>
                  </xdr:cNvSpPr>
                </xdr:nvSpPr>
                <xdr:spPr>
                  <a:xfrm>
                    <a:off x="690" y="84"/>
                    <a:ext cx="22" cy="2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F2</a:t>
                    </a:r>
                  </a:p>
                </xdr:txBody>
              </xdr:sp>
            </xdr:grpSp>
            <xdr:grpSp>
              <xdr:nvGrpSpPr>
                <xdr:cNvPr id="43" name="Group 27"/>
                <xdr:cNvGrpSpPr>
                  <a:grpSpLocks/>
                </xdr:cNvGrpSpPr>
              </xdr:nvGrpSpPr>
              <xdr:grpSpPr>
                <a:xfrm>
                  <a:off x="729" y="100"/>
                  <a:ext cx="73" cy="101"/>
                  <a:chOff x="729" y="100"/>
                  <a:chExt cx="73" cy="101"/>
                </a:xfrm>
                <a:solidFill>
                  <a:srgbClr val="FFFFFF"/>
                </a:solidFill>
              </xdr:grpSpPr>
              <xdr:sp>
                <xdr:nvSpPr>
                  <xdr:cNvPr id="44" name="Line 25"/>
                  <xdr:cNvSpPr>
                    <a:spLocks/>
                  </xdr:cNvSpPr>
                </xdr:nvSpPr>
                <xdr:spPr>
                  <a:xfrm>
                    <a:off x="802" y="100"/>
                    <a:ext cx="0" cy="10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Line 26"/>
                  <xdr:cNvSpPr>
                    <a:spLocks/>
                  </xdr:cNvSpPr>
                </xdr:nvSpPr>
                <xdr:spPr>
                  <a:xfrm>
                    <a:off x="729" y="182"/>
                    <a:ext cx="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46" name="Line 53"/>
              <xdr:cNvSpPr>
                <a:spLocks/>
              </xdr:cNvSpPr>
            </xdr:nvSpPr>
            <xdr:spPr>
              <a:xfrm>
                <a:off x="725" y="115"/>
                <a:ext cx="0" cy="6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7" name="Line 55"/>
            <xdr:cNvSpPr>
              <a:spLocks/>
            </xdr:cNvSpPr>
          </xdr:nvSpPr>
          <xdr:spPr>
            <a:xfrm>
              <a:off x="645" y="114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390525</xdr:colOff>
      <xdr:row>26</xdr:row>
      <xdr:rowOff>57150</xdr:rowOff>
    </xdr:from>
    <xdr:to>
      <xdr:col>14</xdr:col>
      <xdr:colOff>276225</xdr:colOff>
      <xdr:row>39</xdr:row>
      <xdr:rowOff>38100</xdr:rowOff>
    </xdr:to>
    <xdr:graphicFrame>
      <xdr:nvGraphicFramePr>
        <xdr:cNvPr id="48" name="Chart 59"/>
        <xdr:cNvGraphicFramePr/>
      </xdr:nvGraphicFramePr>
      <xdr:xfrm>
        <a:off x="5381625" y="4267200"/>
        <a:ext cx="5981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10</xdr:row>
      <xdr:rowOff>19050</xdr:rowOff>
    </xdr:from>
    <xdr:to>
      <xdr:col>7</xdr:col>
      <xdr:colOff>533400</xdr:colOff>
      <xdr:row>28</xdr:row>
      <xdr:rowOff>142875</xdr:rowOff>
    </xdr:to>
    <xdr:graphicFrame>
      <xdr:nvGraphicFramePr>
        <xdr:cNvPr id="49" name="Chart 60"/>
        <xdr:cNvGraphicFramePr/>
      </xdr:nvGraphicFramePr>
      <xdr:xfrm>
        <a:off x="209550" y="1638300"/>
        <a:ext cx="60769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0"/>
  <sheetViews>
    <sheetView tabSelected="1" workbookViewId="0" topLeftCell="A1">
      <selection activeCell="P5" sqref="P5"/>
    </sheetView>
  </sheetViews>
  <sheetFormatPr defaultColWidth="11.421875" defaultRowHeight="12.75"/>
  <sheetData>
    <row r="1" spans="1:9" ht="12.75">
      <c r="A1" s="65" t="s">
        <v>104</v>
      </c>
      <c r="B1" s="66">
        <f>$E$1*10</f>
        <v>100</v>
      </c>
      <c r="E1">
        <v>10</v>
      </c>
      <c r="F1" s="67" t="s">
        <v>103</v>
      </c>
      <c r="G1" s="68"/>
      <c r="I1" s="103" t="s">
        <v>133</v>
      </c>
    </row>
    <row r="2" spans="1:14" ht="12.75">
      <c r="A2" s="70" t="s">
        <v>20</v>
      </c>
      <c r="B2" s="71">
        <f>$E$2*100</f>
        <v>500</v>
      </c>
      <c r="E2" s="12">
        <v>5</v>
      </c>
      <c r="F2" s="70" t="s">
        <v>22</v>
      </c>
      <c r="G2" s="71">
        <f>0.1*$J$2</f>
        <v>2.5</v>
      </c>
      <c r="H2" s="64"/>
      <c r="J2">
        <v>25</v>
      </c>
      <c r="K2" s="69"/>
      <c r="L2" s="64"/>
      <c r="M2" s="64"/>
      <c r="N2" s="64"/>
    </row>
    <row r="3" spans="1:7" ht="12.75">
      <c r="A3" s="70" t="s">
        <v>21</v>
      </c>
      <c r="B3" s="72">
        <f>$E$3*100</f>
        <v>500</v>
      </c>
      <c r="E3" s="12">
        <v>5</v>
      </c>
      <c r="F3" s="92" t="s">
        <v>134</v>
      </c>
      <c r="G3" s="115">
        <v>2</v>
      </c>
    </row>
    <row r="4" spans="1:10" ht="12.75">
      <c r="A4" s="101" t="s">
        <v>105</v>
      </c>
      <c r="B4" s="102"/>
      <c r="D4" s="93" t="s">
        <v>115</v>
      </c>
      <c r="E4" s="94"/>
      <c r="F4" s="94"/>
      <c r="G4" s="94"/>
      <c r="H4" s="94"/>
      <c r="I4" s="94"/>
      <c r="J4" s="95"/>
    </row>
    <row r="5" spans="1:10" ht="12.75">
      <c r="A5" s="96" t="s">
        <v>106</v>
      </c>
      <c r="B5" s="98"/>
      <c r="D5" s="89" t="s">
        <v>111</v>
      </c>
      <c r="E5" s="89" t="s">
        <v>112</v>
      </c>
      <c r="F5" s="87">
        <v>10</v>
      </c>
      <c r="G5" s="90" t="s">
        <v>114</v>
      </c>
      <c r="H5" s="88">
        <v>5.4122E-06</v>
      </c>
      <c r="I5" s="90" t="s">
        <v>113</v>
      </c>
      <c r="J5" s="86">
        <v>210</v>
      </c>
    </row>
    <row r="6" spans="1:2" ht="15.75">
      <c r="A6" s="85" t="s">
        <v>110</v>
      </c>
      <c r="B6" s="84">
        <f>$C$7*0.1</f>
        <v>5</v>
      </c>
    </row>
    <row r="7" spans="1:3" ht="12.75">
      <c r="A7" s="74"/>
      <c r="B7" s="75"/>
      <c r="C7" s="12">
        <v>50</v>
      </c>
    </row>
    <row r="8" spans="1:3" ht="12.75">
      <c r="A8" s="91" t="s">
        <v>117</v>
      </c>
      <c r="B8" s="77"/>
      <c r="C8" s="73"/>
    </row>
    <row r="9" spans="1:3" ht="12.75">
      <c r="A9" s="96" t="s">
        <v>107</v>
      </c>
      <c r="B9" s="97"/>
      <c r="C9" s="98"/>
    </row>
    <row r="10" spans="1:3" ht="12.75">
      <c r="A10" s="96" t="s">
        <v>116</v>
      </c>
      <c r="B10" s="97"/>
      <c r="C10" s="98"/>
    </row>
    <row r="11" spans="1:3" ht="12.75">
      <c r="A11" s="99" t="s">
        <v>108</v>
      </c>
      <c r="B11" s="100">
        <f>-$C$12*100-$C$15*10</f>
        <v>-1460</v>
      </c>
      <c r="C11" s="75"/>
    </row>
    <row r="12" spans="1:3" ht="12.75">
      <c r="A12" s="76" t="s">
        <v>128</v>
      </c>
      <c r="B12" s="78"/>
      <c r="C12" s="79">
        <v>14</v>
      </c>
    </row>
    <row r="13" spans="1:3" ht="12.75">
      <c r="A13" s="83" t="s">
        <v>109</v>
      </c>
      <c r="B13" s="80"/>
      <c r="C13" s="81"/>
    </row>
    <row r="14" ht="12.75">
      <c r="C14" s="82"/>
    </row>
    <row r="15" ht="12.75">
      <c r="C15">
        <v>6</v>
      </c>
    </row>
    <row r="17" spans="1:3" ht="12.75">
      <c r="A17" s="104" t="s">
        <v>131</v>
      </c>
      <c r="B17" s="105"/>
      <c r="C17" s="106"/>
    </row>
    <row r="18" spans="1:3" ht="12.75">
      <c r="A18" s="107" t="s">
        <v>120</v>
      </c>
      <c r="B18" s="108"/>
      <c r="C18" s="109"/>
    </row>
    <row r="19" spans="1:3" ht="12.75">
      <c r="A19" s="107" t="s">
        <v>132</v>
      </c>
      <c r="B19" s="108"/>
      <c r="C19" s="109"/>
    </row>
    <row r="20" spans="1:3" ht="12.75">
      <c r="A20" s="107" t="s">
        <v>122</v>
      </c>
      <c r="B20" s="108"/>
      <c r="C20" s="109"/>
    </row>
    <row r="21" spans="1:3" ht="12.75">
      <c r="A21" s="107" t="s">
        <v>121</v>
      </c>
      <c r="B21" s="108"/>
      <c r="C21" s="109"/>
    </row>
    <row r="22" spans="1:3" ht="12.75">
      <c r="A22" s="107" t="s">
        <v>123</v>
      </c>
      <c r="B22" s="108"/>
      <c r="C22" s="109"/>
    </row>
    <row r="23" spans="1:3" ht="12.75">
      <c r="A23" s="107" t="s">
        <v>130</v>
      </c>
      <c r="B23" s="108"/>
      <c r="C23" s="109"/>
    </row>
    <row r="24" spans="1:3" ht="12.75">
      <c r="A24" s="107" t="s">
        <v>124</v>
      </c>
      <c r="B24" s="110"/>
      <c r="C24" s="111"/>
    </row>
    <row r="25" spans="1:3" ht="12.75">
      <c r="A25" s="107" t="s">
        <v>125</v>
      </c>
      <c r="B25" s="110"/>
      <c r="C25" s="111"/>
    </row>
    <row r="26" spans="1:3" ht="12.75">
      <c r="A26" s="107" t="s">
        <v>126</v>
      </c>
      <c r="B26" s="110"/>
      <c r="C26" s="111"/>
    </row>
    <row r="27" spans="1:3" ht="12.75">
      <c r="A27" s="112" t="s">
        <v>127</v>
      </c>
      <c r="B27" s="113"/>
      <c r="C27" s="114"/>
    </row>
    <row r="28" ht="12.75">
      <c r="A28" s="107" t="s">
        <v>129</v>
      </c>
    </row>
    <row r="30" ht="12.75">
      <c r="C30" s="17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112"/>
  <sheetViews>
    <sheetView workbookViewId="0" topLeftCell="A1">
      <selection activeCell="E2" sqref="E2"/>
    </sheetView>
  </sheetViews>
  <sheetFormatPr defaultColWidth="11.421875" defaultRowHeight="12.75"/>
  <cols>
    <col min="1" max="1" width="8.00390625" style="0" bestFit="1" customWidth="1"/>
    <col min="5" max="6" width="12.140625" style="0" bestFit="1" customWidth="1"/>
    <col min="25" max="25" width="13.28125" style="0" bestFit="1" customWidth="1"/>
  </cols>
  <sheetData>
    <row r="1" spans="1:9" ht="12.75">
      <c r="A1" s="18" t="s">
        <v>32</v>
      </c>
      <c r="B1" s="18" t="s">
        <v>33</v>
      </c>
      <c r="C1" s="40" t="s">
        <v>34</v>
      </c>
      <c r="D1" s="15"/>
      <c r="E1" s="47"/>
      <c r="F1" s="47"/>
      <c r="G1" s="47"/>
      <c r="H1" s="46"/>
      <c r="I1" s="47" t="s">
        <v>118</v>
      </c>
    </row>
    <row r="2" spans="1:8" ht="12.75">
      <c r="A2" s="24">
        <f>'présent.'!$F$5</f>
        <v>10</v>
      </c>
      <c r="B2" s="31">
        <f>'présent.'!$H$5</f>
        <v>5.4122E-06</v>
      </c>
      <c r="C2" s="41">
        <f>'présent.'!$J$5</f>
        <v>210</v>
      </c>
      <c r="D2" s="36"/>
      <c r="E2" s="36"/>
      <c r="F2" s="36"/>
      <c r="G2" s="36"/>
      <c r="H2" s="36"/>
    </row>
    <row r="3" spans="5:11" ht="12.75">
      <c r="E3" s="37"/>
      <c r="F3" s="37"/>
      <c r="G3" s="36"/>
      <c r="H3" s="46" t="s">
        <v>68</v>
      </c>
      <c r="I3" s="47"/>
      <c r="J3" s="47"/>
      <c r="K3" s="47"/>
    </row>
    <row r="5" spans="1:4" ht="12.75">
      <c r="A5" s="22" t="s">
        <v>62</v>
      </c>
      <c r="B5" s="39" t="s">
        <v>37</v>
      </c>
      <c r="C5" s="36"/>
      <c r="D5" s="36"/>
    </row>
    <row r="6" spans="1:4" ht="12.75">
      <c r="A6" s="22"/>
      <c r="B6" s="39">
        <f>'présent.'!$B$1</f>
        <v>100</v>
      </c>
      <c r="C6" s="36"/>
      <c r="D6" s="36"/>
    </row>
    <row r="9" spans="1:25" ht="12.75">
      <c r="A9" s="27" t="s">
        <v>38</v>
      </c>
      <c r="B9" s="28" t="s">
        <v>43</v>
      </c>
      <c r="C9" s="29" t="s">
        <v>44</v>
      </c>
      <c r="D9" s="29" t="s">
        <v>45</v>
      </c>
      <c r="E9" s="30" t="s">
        <v>46</v>
      </c>
      <c r="N9" s="36"/>
      <c r="O9" s="36"/>
      <c r="P9" s="37"/>
      <c r="Q9" s="37"/>
      <c r="R9" s="37"/>
      <c r="S9" s="38"/>
      <c r="T9" s="37"/>
      <c r="U9" s="37"/>
      <c r="V9" s="37"/>
      <c r="W9" s="37"/>
      <c r="X9" s="37"/>
      <c r="Y9" s="38"/>
    </row>
    <row r="10" spans="1:25" ht="15.75">
      <c r="A10" s="23" t="s">
        <v>31</v>
      </c>
      <c r="B10" s="52" t="s">
        <v>39</v>
      </c>
      <c r="C10" s="32" t="s">
        <v>40</v>
      </c>
      <c r="D10" s="53" t="s">
        <v>42</v>
      </c>
      <c r="E10" s="54" t="s">
        <v>41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" ht="12.75">
      <c r="A11">
        <v>0</v>
      </c>
      <c r="B11">
        <f>(-q/(24*MODY*10^9*Iz))*(4*xi*xi*xi-6*PORTEE*xi*xi+PORTEE*PORTEE*PORTEE)</f>
        <v>-0.003666026725041544</v>
      </c>
      <c r="C11">
        <f aca="true" t="shared" si="0" ref="C11:C42">(xi/(6*MODY*(10^9)*Iz))*(-0.25*q*(xi*xi*xi-2*PORTEE*xi*xi+(PORTEE)^3))</f>
        <v>0</v>
      </c>
      <c r="D11">
        <f aca="true" t="shared" si="1" ref="D11:D42">0.5*q*PORTEE*xi*(1-xi/PORTEE)</f>
        <v>0</v>
      </c>
      <c r="E11">
        <f aca="true" t="shared" si="2" ref="E11:E42">-(0.5*q*PORTEE-q*xi)</f>
        <v>-500</v>
      </c>
    </row>
    <row r="12" spans="1:5" ht="12.75">
      <c r="A12">
        <f>A11+0.1</f>
        <v>0.1</v>
      </c>
      <c r="B12">
        <f aca="true" t="shared" si="3" ref="B12:B42">(-q/(24*MODY*10^9*Iz))*(4*xi*xi*xi-6*PORTEE*xi*xi+PORTEE*PORTEE*PORTEE)</f>
        <v>-0.0036638417731134193</v>
      </c>
      <c r="C12">
        <f t="shared" si="0"/>
        <v>-0.0003665297185723261</v>
      </c>
      <c r="D12">
        <f t="shared" si="1"/>
        <v>49.5</v>
      </c>
      <c r="E12">
        <f t="shared" si="2"/>
        <v>-490</v>
      </c>
    </row>
    <row r="13" spans="1:5" ht="12.75">
      <c r="A13">
        <v>0.1</v>
      </c>
      <c r="B13">
        <f t="shared" si="3"/>
        <v>-0.0036638417731134193</v>
      </c>
      <c r="C13">
        <f t="shared" si="0"/>
        <v>-0.0003665297185723261</v>
      </c>
      <c r="D13">
        <f t="shared" si="1"/>
        <v>49.5</v>
      </c>
      <c r="E13">
        <f t="shared" si="2"/>
        <v>-490</v>
      </c>
    </row>
    <row r="14" spans="1:5" ht="12.75">
      <c r="A14">
        <f aca="true" t="shared" si="4" ref="A14:A76">A13+0.1</f>
        <v>0.2</v>
      </c>
      <c r="B14">
        <f t="shared" si="3"/>
        <v>-0.0036573455737566453</v>
      </c>
      <c r="C14">
        <f t="shared" si="0"/>
        <v>-0.0007326246463750623</v>
      </c>
      <c r="D14">
        <f t="shared" si="1"/>
        <v>98</v>
      </c>
      <c r="E14">
        <f t="shared" si="2"/>
        <v>-480</v>
      </c>
    </row>
    <row r="15" spans="1:5" ht="12.75">
      <c r="A15">
        <f t="shared" si="4"/>
        <v>0.30000000000000004</v>
      </c>
      <c r="B15">
        <f t="shared" si="3"/>
        <v>-0.003646626111612624</v>
      </c>
      <c r="C15">
        <f t="shared" si="0"/>
        <v>-0.0010978580578974138</v>
      </c>
      <c r="D15">
        <f t="shared" si="1"/>
        <v>145.50000000000003</v>
      </c>
      <c r="E15">
        <f t="shared" si="2"/>
        <v>-470</v>
      </c>
    </row>
    <row r="16" spans="1:5" ht="12.75">
      <c r="A16">
        <f t="shared" si="4"/>
        <v>0.4</v>
      </c>
      <c r="B16">
        <f t="shared" si="3"/>
        <v>-0.0036317713713227557</v>
      </c>
      <c r="C16">
        <f t="shared" si="0"/>
        <v>-0.0014618120260927257</v>
      </c>
      <c r="D16">
        <f t="shared" si="1"/>
        <v>192</v>
      </c>
      <c r="E16">
        <f t="shared" si="2"/>
        <v>-460</v>
      </c>
    </row>
    <row r="17" spans="1:5" ht="12.75">
      <c r="A17">
        <f t="shared" si="4"/>
        <v>0.5</v>
      </c>
      <c r="B17">
        <f t="shared" si="3"/>
        <v>-0.0036128693375284417</v>
      </c>
      <c r="C17">
        <f t="shared" si="0"/>
        <v>-0.0018240774223784832</v>
      </c>
      <c r="D17">
        <f t="shared" si="1"/>
        <v>237.5</v>
      </c>
      <c r="E17">
        <f t="shared" si="2"/>
        <v>-450</v>
      </c>
    </row>
    <row r="18" spans="1:5" ht="12.75">
      <c r="A18">
        <f t="shared" si="4"/>
        <v>0.6</v>
      </c>
      <c r="B18">
        <f t="shared" si="3"/>
        <v>-0.0035900079948710827</v>
      </c>
      <c r="C18">
        <f t="shared" si="0"/>
        <v>-0.002184253916636312</v>
      </c>
      <c r="D18">
        <f t="shared" si="1"/>
        <v>282</v>
      </c>
      <c r="E18">
        <f t="shared" si="2"/>
        <v>-440</v>
      </c>
    </row>
    <row r="19" spans="1:9" ht="12.75">
      <c r="A19">
        <f t="shared" si="4"/>
        <v>0.7</v>
      </c>
      <c r="B19">
        <f t="shared" si="3"/>
        <v>-0.0035632753279920795</v>
      </c>
      <c r="C19">
        <f t="shared" si="0"/>
        <v>-0.002541949977211978</v>
      </c>
      <c r="D19">
        <f t="shared" si="1"/>
        <v>325.5</v>
      </c>
      <c r="E19">
        <f t="shared" si="2"/>
        <v>-430</v>
      </c>
      <c r="I19" s="17"/>
    </row>
    <row r="20" spans="1:5" ht="12.75">
      <c r="A20">
        <f t="shared" si="4"/>
        <v>0.7999999999999999</v>
      </c>
      <c r="B20">
        <f t="shared" si="3"/>
        <v>-0.0035327593215328337</v>
      </c>
      <c r="C20">
        <f t="shared" si="0"/>
        <v>-0.0028967828709153863</v>
      </c>
      <c r="D20">
        <f t="shared" si="1"/>
        <v>367.99999999999994</v>
      </c>
      <c r="E20">
        <f t="shared" si="2"/>
        <v>-420</v>
      </c>
    </row>
    <row r="21" spans="1:5" ht="12.75">
      <c r="A21">
        <f t="shared" si="4"/>
        <v>0.8999999999999999</v>
      </c>
      <c r="B21">
        <f t="shared" si="3"/>
        <v>-0.0034985479601347463</v>
      </c>
      <c r="C21">
        <f t="shared" si="0"/>
        <v>-0.0032483786630205834</v>
      </c>
      <c r="D21">
        <f t="shared" si="1"/>
        <v>409.49999999999994</v>
      </c>
      <c r="E21">
        <f t="shared" si="2"/>
        <v>-410</v>
      </c>
    </row>
    <row r="22" spans="1:5" ht="12.75">
      <c r="A22">
        <f t="shared" si="4"/>
        <v>0.9999999999999999</v>
      </c>
      <c r="B22">
        <f t="shared" si="3"/>
        <v>-0.0034607292284392177</v>
      </c>
      <c r="C22">
        <f t="shared" si="0"/>
        <v>-0.003596372217265754</v>
      </c>
      <c r="D22">
        <f t="shared" si="1"/>
        <v>449.99999999999994</v>
      </c>
      <c r="E22">
        <f t="shared" si="2"/>
        <v>-400</v>
      </c>
    </row>
    <row r="23" spans="1:5" ht="12.75">
      <c r="A23">
        <f t="shared" si="4"/>
        <v>1.0999999999999999</v>
      </c>
      <c r="B23">
        <f t="shared" si="3"/>
        <v>-0.0034193911110876494</v>
      </c>
      <c r="C23">
        <f t="shared" si="0"/>
        <v>-0.003940407195853225</v>
      </c>
      <c r="D23">
        <f t="shared" si="1"/>
        <v>489.4999999999999</v>
      </c>
      <c r="E23">
        <f t="shared" si="2"/>
        <v>-390</v>
      </c>
    </row>
    <row r="24" spans="1:5" ht="12.75">
      <c r="A24">
        <f t="shared" si="4"/>
        <v>1.2</v>
      </c>
      <c r="B24">
        <f t="shared" si="3"/>
        <v>-0.0033746215927214418</v>
      </c>
      <c r="C24">
        <f t="shared" si="0"/>
        <v>-0.004280136059449463</v>
      </c>
      <c r="D24">
        <f t="shared" si="1"/>
        <v>528</v>
      </c>
      <c r="E24">
        <f t="shared" si="2"/>
        <v>-380</v>
      </c>
    </row>
    <row r="25" spans="1:5" ht="12.75">
      <c r="A25">
        <f t="shared" si="4"/>
        <v>1.3</v>
      </c>
      <c r="B25">
        <f t="shared" si="3"/>
        <v>-0.0033265086579819967</v>
      </c>
      <c r="C25">
        <f t="shared" si="0"/>
        <v>-0.004615220067185073</v>
      </c>
      <c r="D25">
        <f t="shared" si="1"/>
        <v>565.5</v>
      </c>
      <c r="E25">
        <f t="shared" si="2"/>
        <v>-370</v>
      </c>
    </row>
    <row r="26" spans="1:5" ht="12.75">
      <c r="A26">
        <f t="shared" si="4"/>
        <v>1.4000000000000001</v>
      </c>
      <c r="B26">
        <f t="shared" si="3"/>
        <v>-0.003275140291510714</v>
      </c>
      <c r="C26">
        <f t="shared" si="0"/>
        <v>-0.004945329276654801</v>
      </c>
      <c r="D26">
        <f t="shared" si="1"/>
        <v>602.0000000000001</v>
      </c>
      <c r="E26">
        <f t="shared" si="2"/>
        <v>-360</v>
      </c>
    </row>
    <row r="27" spans="1:5" ht="12.75">
      <c r="A27">
        <f t="shared" si="4"/>
        <v>1.5000000000000002</v>
      </c>
      <c r="B27">
        <f t="shared" si="3"/>
        <v>-0.0032206044779489965</v>
      </c>
      <c r="C27">
        <f t="shared" si="0"/>
        <v>-0.005270142543917535</v>
      </c>
      <c r="D27">
        <f t="shared" si="1"/>
        <v>637.5000000000001</v>
      </c>
      <c r="E27">
        <f t="shared" si="2"/>
        <v>-350</v>
      </c>
    </row>
    <row r="28" spans="1:5" ht="12.75">
      <c r="A28">
        <f t="shared" si="4"/>
        <v>1.6000000000000003</v>
      </c>
      <c r="B28">
        <f t="shared" si="3"/>
        <v>-0.0031629892019382436</v>
      </c>
      <c r="C28">
        <f t="shared" si="0"/>
        <v>-0.0055893475234963</v>
      </c>
      <c r="D28">
        <f t="shared" si="1"/>
        <v>672.0000000000001</v>
      </c>
      <c r="E28">
        <f t="shared" si="2"/>
        <v>-340</v>
      </c>
    </row>
    <row r="29" spans="1:5" ht="12.75">
      <c r="A29">
        <f t="shared" si="4"/>
        <v>1.7000000000000004</v>
      </c>
      <c r="B29">
        <f t="shared" si="3"/>
        <v>-0.0031023824481198566</v>
      </c>
      <c r="C29">
        <f t="shared" si="0"/>
        <v>-0.005902640668378262</v>
      </c>
      <c r="D29">
        <f t="shared" si="1"/>
        <v>705.5000000000001</v>
      </c>
      <c r="E29">
        <f t="shared" si="2"/>
        <v>-330</v>
      </c>
    </row>
    <row r="30" spans="1:5" ht="12.75">
      <c r="A30">
        <f t="shared" si="4"/>
        <v>1.8000000000000005</v>
      </c>
      <c r="B30">
        <f t="shared" si="3"/>
        <v>-0.0030388722011352367</v>
      </c>
      <c r="C30">
        <f t="shared" si="0"/>
        <v>-0.006209727230014731</v>
      </c>
      <c r="D30">
        <f t="shared" si="1"/>
        <v>738.0000000000001</v>
      </c>
      <c r="E30">
        <f t="shared" si="2"/>
        <v>-319.99999999999994</v>
      </c>
    </row>
    <row r="31" spans="1:5" ht="12.75">
      <c r="A31">
        <f t="shared" si="4"/>
        <v>1.9000000000000006</v>
      </c>
      <c r="B31">
        <f t="shared" si="3"/>
        <v>-0.002972546445625785</v>
      </c>
      <c r="C31">
        <f t="shared" si="0"/>
        <v>-0.00651032125832115</v>
      </c>
      <c r="D31">
        <f t="shared" si="1"/>
        <v>769.5000000000002</v>
      </c>
      <c r="E31">
        <f t="shared" si="2"/>
        <v>-309.99999999999994</v>
      </c>
    </row>
    <row r="32" spans="1:5" ht="12.75">
      <c r="A32">
        <f t="shared" si="4"/>
        <v>2.0000000000000004</v>
      </c>
      <c r="B32">
        <f t="shared" si="3"/>
        <v>-0.0029034931662329025</v>
      </c>
      <c r="C32">
        <f t="shared" si="0"/>
        <v>-0.006804145601677107</v>
      </c>
      <c r="D32">
        <f t="shared" si="1"/>
        <v>800.0000000000001</v>
      </c>
      <c r="E32">
        <f t="shared" si="2"/>
        <v>-299.99999999999994</v>
      </c>
    </row>
    <row r="33" spans="1:5" ht="12.75">
      <c r="A33">
        <f t="shared" si="4"/>
        <v>2.1000000000000005</v>
      </c>
      <c r="B33">
        <f t="shared" si="3"/>
        <v>-0.00283180034759799</v>
      </c>
      <c r="C33">
        <f t="shared" si="0"/>
        <v>-0.00709093190692633</v>
      </c>
      <c r="D33">
        <f t="shared" si="1"/>
        <v>829.5000000000001</v>
      </c>
      <c r="E33">
        <f t="shared" si="2"/>
        <v>-289.99999999999994</v>
      </c>
    </row>
    <row r="34" spans="1:5" ht="12.75">
      <c r="A34">
        <f t="shared" si="4"/>
        <v>2.2000000000000006</v>
      </c>
      <c r="B34">
        <f t="shared" si="3"/>
        <v>-0.002757555974362449</v>
      </c>
      <c r="C34">
        <f t="shared" si="0"/>
        <v>-0.007370420619376684</v>
      </c>
      <c r="D34">
        <f t="shared" si="1"/>
        <v>858.0000000000001</v>
      </c>
      <c r="E34">
        <f t="shared" si="2"/>
        <v>-279.99999999999994</v>
      </c>
    </row>
    <row r="35" spans="1:5" ht="12.75">
      <c r="A35">
        <f t="shared" si="4"/>
        <v>2.3000000000000007</v>
      </c>
      <c r="B35">
        <f t="shared" si="3"/>
        <v>-0.002680848031167679</v>
      </c>
      <c r="C35">
        <f t="shared" si="0"/>
        <v>-0.007642360982800179</v>
      </c>
      <c r="D35">
        <f t="shared" si="1"/>
        <v>885.5000000000002</v>
      </c>
      <c r="E35">
        <f t="shared" si="2"/>
        <v>-269.99999999999994</v>
      </c>
    </row>
    <row r="36" spans="1:5" ht="12.75">
      <c r="A36">
        <f t="shared" si="4"/>
        <v>2.400000000000001</v>
      </c>
      <c r="B36">
        <f t="shared" si="3"/>
        <v>-0.002601764502655083</v>
      </c>
      <c r="C36">
        <f t="shared" si="0"/>
        <v>-0.00790651103943296</v>
      </c>
      <c r="D36">
        <f t="shared" si="1"/>
        <v>912.0000000000002</v>
      </c>
      <c r="E36">
        <f t="shared" si="2"/>
        <v>-259.9999999999999</v>
      </c>
    </row>
    <row r="37" spans="1:5" ht="12.75">
      <c r="A37">
        <f t="shared" si="4"/>
        <v>2.500000000000001</v>
      </c>
      <c r="B37">
        <f t="shared" si="3"/>
        <v>-0.0025203933734660607</v>
      </c>
      <c r="C37">
        <f t="shared" si="0"/>
        <v>-0.008162637629975314</v>
      </c>
      <c r="D37">
        <f t="shared" si="1"/>
        <v>937.5000000000002</v>
      </c>
      <c r="E37">
        <f t="shared" si="2"/>
        <v>-249.99999999999991</v>
      </c>
    </row>
    <row r="38" spans="1:5" ht="12.75">
      <c r="A38">
        <f t="shared" si="4"/>
        <v>2.600000000000001</v>
      </c>
      <c r="B38">
        <f t="shared" si="3"/>
        <v>-0.0024368226282420135</v>
      </c>
      <c r="C38">
        <f t="shared" si="0"/>
        <v>-0.008410516393591671</v>
      </c>
      <c r="D38">
        <f t="shared" si="1"/>
        <v>962.0000000000002</v>
      </c>
      <c r="E38">
        <f t="shared" si="2"/>
        <v>-239.9999999999999</v>
      </c>
    </row>
    <row r="39" spans="1:5" ht="12.75">
      <c r="A39">
        <f t="shared" si="4"/>
        <v>2.700000000000001</v>
      </c>
      <c r="B39">
        <f t="shared" si="3"/>
        <v>-0.0023511402516243427</v>
      </c>
      <c r="C39">
        <f t="shared" si="0"/>
        <v>-0.008649931767910598</v>
      </c>
      <c r="D39">
        <f t="shared" si="1"/>
        <v>985.5000000000001</v>
      </c>
      <c r="E39">
        <f t="shared" si="2"/>
        <v>-229.9999999999999</v>
      </c>
    </row>
    <row r="40" spans="1:5" ht="12.75">
      <c r="A40">
        <f t="shared" si="4"/>
        <v>2.800000000000001</v>
      </c>
      <c r="B40">
        <f t="shared" si="3"/>
        <v>-0.0022634342282544483</v>
      </c>
      <c r="C40">
        <f t="shared" si="0"/>
        <v>-0.0088806769890248</v>
      </c>
      <c r="D40">
        <f t="shared" si="1"/>
        <v>1008.0000000000003</v>
      </c>
      <c r="E40">
        <f t="shared" si="2"/>
        <v>-219.9999999999999</v>
      </c>
    </row>
    <row r="41" spans="1:5" ht="12.75">
      <c r="A41">
        <f t="shared" si="4"/>
        <v>2.9000000000000012</v>
      </c>
      <c r="B41">
        <f t="shared" si="3"/>
        <v>-0.0021737925427737326</v>
      </c>
      <c r="C41">
        <f t="shared" si="0"/>
        <v>-0.009102554091491126</v>
      </c>
      <c r="D41">
        <f t="shared" si="1"/>
        <v>1029.5000000000002</v>
      </c>
      <c r="E41">
        <f t="shared" si="2"/>
        <v>-209.9999999999999</v>
      </c>
    </row>
    <row r="42" spans="1:5" ht="12.75">
      <c r="A42">
        <f t="shared" si="4"/>
        <v>3.0000000000000013</v>
      </c>
      <c r="B42">
        <f t="shared" si="3"/>
        <v>-0.002082303179823596</v>
      </c>
      <c r="C42">
        <f t="shared" si="0"/>
        <v>-0.009315373908330565</v>
      </c>
      <c r="D42">
        <f t="shared" si="1"/>
        <v>1050.0000000000002</v>
      </c>
      <c r="E42">
        <f t="shared" si="2"/>
        <v>-199.9999999999999</v>
      </c>
    </row>
    <row r="43" spans="1:5" ht="12.75">
      <c r="A43">
        <f t="shared" si="4"/>
        <v>3.1000000000000014</v>
      </c>
      <c r="B43">
        <f aca="true" t="shared" si="5" ref="B43:B74">(-q/(24*MODY*10^9*Iz))*(4*xi*xi*xi-6*PORTEE*xi*xi+PORTEE*PORTEE*PORTEE)</f>
        <v>-0.001989054124045439</v>
      </c>
      <c r="C43">
        <f aca="true" t="shared" si="6" ref="C43:C74">(xi/(6*MODY*(10^9)*Iz))*(-0.25*q*(xi*xi*xi-2*PORTEE*xi*xi+(PORTEE)^3))</f>
        <v>-0.009518956071028246</v>
      </c>
      <c r="D43">
        <f aca="true" t="shared" si="7" ref="D43:D74">0.5*q*PORTEE*xi*(1-xi/PORTEE)</f>
        <v>1069.5000000000002</v>
      </c>
      <c r="E43">
        <f aca="true" t="shared" si="8" ref="E43:E74">-(0.5*q*PORTEE-q*xi)</f>
        <v>-189.9999999999999</v>
      </c>
    </row>
    <row r="44" spans="1:5" ht="12.75">
      <c r="A44">
        <f t="shared" si="4"/>
        <v>3.2000000000000015</v>
      </c>
      <c r="B44">
        <f t="shared" si="5"/>
        <v>-0.001894133360080663</v>
      </c>
      <c r="C44">
        <f t="shared" si="6"/>
        <v>-0.009713129009533434</v>
      </c>
      <c r="D44">
        <f t="shared" si="7"/>
        <v>1088.0000000000002</v>
      </c>
      <c r="E44">
        <f t="shared" si="8"/>
        <v>-179.99999999999983</v>
      </c>
    </row>
    <row r="45" spans="1:5" ht="12.75">
      <c r="A45">
        <f t="shared" si="4"/>
        <v>3.3000000000000016</v>
      </c>
      <c r="B45">
        <f t="shared" si="5"/>
        <v>-0.00179762887257067</v>
      </c>
      <c r="C45">
        <f t="shared" si="6"/>
        <v>-0.009897729952259538</v>
      </c>
      <c r="D45">
        <f t="shared" si="7"/>
        <v>1105.5000000000002</v>
      </c>
      <c r="E45">
        <f t="shared" si="8"/>
        <v>-169.99999999999983</v>
      </c>
    </row>
    <row r="46" spans="1:5" ht="12.75">
      <c r="A46">
        <f t="shared" si="4"/>
        <v>3.4000000000000017</v>
      </c>
      <c r="B46">
        <f t="shared" si="5"/>
        <v>-0.0016996286461568588</v>
      </c>
      <c r="C46">
        <f t="shared" si="6"/>
        <v>-0.010072604926084108</v>
      </c>
      <c r="D46">
        <f t="shared" si="7"/>
        <v>1122.0000000000002</v>
      </c>
      <c r="E46">
        <f t="shared" si="8"/>
        <v>-159.99999999999983</v>
      </c>
    </row>
    <row r="47" spans="1:5" ht="12.75">
      <c r="A47">
        <f t="shared" si="4"/>
        <v>3.5000000000000018</v>
      </c>
      <c r="B47">
        <f t="shared" si="5"/>
        <v>-0.0016002206654806318</v>
      </c>
      <c r="C47">
        <f t="shared" si="6"/>
        <v>-0.010237608756348828</v>
      </c>
      <c r="D47">
        <f t="shared" si="7"/>
        <v>1137.5000000000002</v>
      </c>
      <c r="E47">
        <f t="shared" si="8"/>
        <v>-149.99999999999983</v>
      </c>
    </row>
    <row r="48" spans="1:5" ht="12.75">
      <c r="A48">
        <f t="shared" si="4"/>
        <v>3.600000000000002</v>
      </c>
      <c r="B48">
        <f t="shared" si="5"/>
        <v>-0.0014994929151833905</v>
      </c>
      <c r="C48">
        <f t="shared" si="6"/>
        <v>-0.010392605066859533</v>
      </c>
      <c r="D48">
        <f t="shared" si="7"/>
        <v>1152.0000000000002</v>
      </c>
      <c r="E48">
        <f t="shared" si="8"/>
        <v>-139.99999999999983</v>
      </c>
    </row>
    <row r="49" spans="1:5" ht="12.75">
      <c r="A49">
        <f t="shared" si="4"/>
        <v>3.700000000000002</v>
      </c>
      <c r="B49">
        <f t="shared" si="5"/>
        <v>-0.001397533379906535</v>
      </c>
      <c r="C49">
        <f t="shared" si="6"/>
        <v>-0.010537466279886188</v>
      </c>
      <c r="D49">
        <f t="shared" si="7"/>
        <v>1165.5000000000002</v>
      </c>
      <c r="E49">
        <f t="shared" si="8"/>
        <v>-129.99999999999983</v>
      </c>
    </row>
    <row r="50" spans="1:5" ht="12.75">
      <c r="A50">
        <f t="shared" si="4"/>
        <v>3.800000000000002</v>
      </c>
      <c r="B50">
        <f t="shared" si="5"/>
        <v>-0.0012944300442914668</v>
      </c>
      <c r="C50">
        <f t="shared" si="6"/>
        <v>-0.010672073616162901</v>
      </c>
      <c r="D50">
        <f t="shared" si="7"/>
        <v>1178.0000000000002</v>
      </c>
      <c r="E50">
        <f t="shared" si="8"/>
        <v>-119.99999999999977</v>
      </c>
    </row>
    <row r="51" spans="1:5" ht="12.75">
      <c r="A51">
        <f t="shared" si="4"/>
        <v>3.900000000000002</v>
      </c>
      <c r="B51">
        <f t="shared" si="5"/>
        <v>-0.0011902708929795863</v>
      </c>
      <c r="C51">
        <f t="shared" si="6"/>
        <v>-0.010796317094887922</v>
      </c>
      <c r="D51">
        <f t="shared" si="7"/>
        <v>1189.5000000000002</v>
      </c>
      <c r="E51">
        <f t="shared" si="8"/>
        <v>-109.99999999999977</v>
      </c>
    </row>
    <row r="52" spans="1:5" ht="12.75">
      <c r="A52">
        <f t="shared" si="4"/>
        <v>4.000000000000002</v>
      </c>
      <c r="B52">
        <f t="shared" si="5"/>
        <v>-0.001085143910612295</v>
      </c>
      <c r="C52">
        <f t="shared" si="6"/>
        <v>-0.010910095533723638</v>
      </c>
      <c r="D52">
        <f t="shared" si="7"/>
        <v>1200.0000000000002</v>
      </c>
      <c r="E52">
        <f t="shared" si="8"/>
        <v>-99.99999999999983</v>
      </c>
    </row>
    <row r="53" spans="1:5" ht="12.75">
      <c r="A53">
        <f t="shared" si="4"/>
        <v>4.100000000000001</v>
      </c>
      <c r="B53">
        <f t="shared" si="5"/>
        <v>-0.0009791370818309944</v>
      </c>
      <c r="C53">
        <f t="shared" si="6"/>
        <v>-0.01101331654879658</v>
      </c>
      <c r="D53">
        <f t="shared" si="7"/>
        <v>1209.5000000000002</v>
      </c>
      <c r="E53">
        <f t="shared" si="8"/>
        <v>-89.99999999999989</v>
      </c>
    </row>
    <row r="54" spans="1:5" ht="12.75">
      <c r="A54">
        <f t="shared" si="4"/>
        <v>4.200000000000001</v>
      </c>
      <c r="B54">
        <f t="shared" si="5"/>
        <v>-0.0008723383912770843</v>
      </c>
      <c r="C54">
        <f t="shared" si="6"/>
        <v>-0.011105896554697415</v>
      </c>
      <c r="D54">
        <f t="shared" si="7"/>
        <v>1218</v>
      </c>
      <c r="E54">
        <f t="shared" si="8"/>
        <v>-79.99999999999989</v>
      </c>
    </row>
    <row r="55" spans="1:5" ht="12.75">
      <c r="A55">
        <f t="shared" si="4"/>
        <v>4.300000000000001</v>
      </c>
      <c r="B55">
        <f t="shared" si="5"/>
        <v>-0.0007648358235919666</v>
      </c>
      <c r="C55">
        <f t="shared" si="6"/>
        <v>-0.011187760764480954</v>
      </c>
      <c r="D55">
        <f t="shared" si="7"/>
        <v>1225.5000000000002</v>
      </c>
      <c r="E55">
        <f t="shared" si="8"/>
        <v>-69.99999999999994</v>
      </c>
    </row>
    <row r="56" spans="1:5" ht="12.75">
      <c r="A56">
        <f t="shared" si="4"/>
        <v>4.4</v>
      </c>
      <c r="B56">
        <f t="shared" si="5"/>
        <v>-0.0006567173634170419</v>
      </c>
      <c r="C56">
        <f t="shared" si="6"/>
        <v>-0.011258843189666147</v>
      </c>
      <c r="D56">
        <f t="shared" si="7"/>
        <v>1231.9999999999998</v>
      </c>
      <c r="E56">
        <f t="shared" si="8"/>
        <v>-59.99999999999994</v>
      </c>
    </row>
    <row r="57" spans="1:5" ht="12.75">
      <c r="A57">
        <f t="shared" si="4"/>
        <v>4.5</v>
      </c>
      <c r="B57">
        <f t="shared" si="5"/>
        <v>-0.0005480709953937108</v>
      </c>
      <c r="C57">
        <f t="shared" si="6"/>
        <v>-0.011319086640236082</v>
      </c>
      <c r="D57">
        <f t="shared" si="7"/>
        <v>1237.5</v>
      </c>
      <c r="E57">
        <f t="shared" si="8"/>
        <v>-50</v>
      </c>
    </row>
    <row r="58" spans="1:5" ht="12.75">
      <c r="A58">
        <f t="shared" si="4"/>
        <v>4.6</v>
      </c>
      <c r="B58">
        <f t="shared" si="5"/>
        <v>-0.0004389847041633743</v>
      </c>
      <c r="C58">
        <f t="shared" si="6"/>
        <v>-0.011368442724637986</v>
      </c>
      <c r="D58">
        <f t="shared" si="7"/>
        <v>1242</v>
      </c>
      <c r="E58">
        <f t="shared" si="8"/>
        <v>-40.00000000000006</v>
      </c>
    </row>
    <row r="59" spans="1:5" ht="12.75">
      <c r="A59">
        <f t="shared" si="4"/>
        <v>4.699999999999999</v>
      </c>
      <c r="B59">
        <f t="shared" si="5"/>
        <v>-0.0003295464743674351</v>
      </c>
      <c r="C59">
        <f t="shared" si="6"/>
        <v>-0.011406871849783238</v>
      </c>
      <c r="D59">
        <f t="shared" si="7"/>
        <v>1245.4999999999998</v>
      </c>
      <c r="E59">
        <f t="shared" si="8"/>
        <v>-30.000000000000057</v>
      </c>
    </row>
    <row r="60" spans="1:5" ht="12.75">
      <c r="A60">
        <f t="shared" si="4"/>
        <v>4.799999999999999</v>
      </c>
      <c r="B60">
        <f t="shared" si="5"/>
        <v>-0.0002198442906472924</v>
      </c>
      <c r="C60">
        <f t="shared" si="6"/>
        <v>-0.011434343221047335</v>
      </c>
      <c r="D60">
        <f t="shared" si="7"/>
        <v>1248</v>
      </c>
      <c r="E60">
        <f t="shared" si="8"/>
        <v>-20.000000000000114</v>
      </c>
    </row>
    <row r="61" spans="1:5" ht="12.75">
      <c r="A61">
        <f t="shared" si="4"/>
        <v>4.899999999999999</v>
      </c>
      <c r="B61">
        <f t="shared" si="5"/>
        <v>-0.00010996613764434817</v>
      </c>
      <c r="C61">
        <f t="shared" si="6"/>
        <v>-0.011450834842269934</v>
      </c>
      <c r="D61">
        <f t="shared" si="7"/>
        <v>1249.4999999999998</v>
      </c>
      <c r="E61">
        <f t="shared" si="8"/>
        <v>-10.000000000000114</v>
      </c>
    </row>
    <row r="62" spans="1:5" ht="12.75">
      <c r="A62">
        <f t="shared" si="4"/>
        <v>4.999999999999998</v>
      </c>
      <c r="B62">
        <f t="shared" si="5"/>
        <v>-2.500673912237433E-18</v>
      </c>
      <c r="C62">
        <f t="shared" si="6"/>
        <v>-0.011456333515754823</v>
      </c>
      <c r="D62">
        <f t="shared" si="7"/>
        <v>1250</v>
      </c>
      <c r="E62">
        <f t="shared" si="8"/>
        <v>-1.7053025658242404E-13</v>
      </c>
    </row>
    <row r="63" spans="1:5" ht="12.75">
      <c r="A63">
        <f t="shared" si="4"/>
        <v>5.099999999999998</v>
      </c>
      <c r="B63">
        <f t="shared" si="5"/>
        <v>0.00010996613764434484</v>
      </c>
      <c r="C63">
        <f t="shared" si="6"/>
        <v>-0.011450834842269934</v>
      </c>
      <c r="D63">
        <f t="shared" si="7"/>
        <v>1249.5</v>
      </c>
      <c r="E63">
        <f t="shared" si="8"/>
        <v>9.999999999999773</v>
      </c>
    </row>
    <row r="64" spans="1:5" ht="12.75">
      <c r="A64">
        <f t="shared" si="4"/>
        <v>5.1999999999999975</v>
      </c>
      <c r="B64">
        <f t="shared" si="5"/>
        <v>0.00021984429064728742</v>
      </c>
      <c r="C64">
        <f t="shared" si="6"/>
        <v>-0.011434343221047336</v>
      </c>
      <c r="D64">
        <f t="shared" si="7"/>
        <v>1247.9999999999998</v>
      </c>
      <c r="E64">
        <f t="shared" si="8"/>
        <v>19.999999999999773</v>
      </c>
    </row>
    <row r="65" spans="1:5" ht="12.75">
      <c r="A65">
        <f t="shared" si="4"/>
        <v>5.299999999999997</v>
      </c>
      <c r="B65">
        <f t="shared" si="5"/>
        <v>0.00032954647436743135</v>
      </c>
      <c r="C65">
        <f t="shared" si="6"/>
        <v>-0.01140687184978324</v>
      </c>
      <c r="D65">
        <f t="shared" si="7"/>
        <v>1245.5000000000002</v>
      </c>
      <c r="E65">
        <f t="shared" si="8"/>
        <v>29.999999999999773</v>
      </c>
    </row>
    <row r="66" spans="1:5" ht="12.75">
      <c r="A66">
        <f t="shared" si="4"/>
        <v>5.399999999999997</v>
      </c>
      <c r="B66">
        <f t="shared" si="5"/>
        <v>0.00043898470416337183</v>
      </c>
      <c r="C66">
        <f t="shared" si="6"/>
        <v>-0.01136844272463799</v>
      </c>
      <c r="D66">
        <f t="shared" si="7"/>
        <v>1242</v>
      </c>
      <c r="E66">
        <f t="shared" si="8"/>
        <v>39.99999999999966</v>
      </c>
    </row>
    <row r="67" spans="1:5" ht="12.75">
      <c r="A67">
        <f t="shared" si="4"/>
        <v>5.4999999999999964</v>
      </c>
      <c r="B67">
        <f t="shared" si="5"/>
        <v>0.0005480709953937058</v>
      </c>
      <c r="C67">
        <f t="shared" si="6"/>
        <v>-0.011319086640236084</v>
      </c>
      <c r="D67">
        <f t="shared" si="7"/>
        <v>1237.5000000000002</v>
      </c>
      <c r="E67">
        <f t="shared" si="8"/>
        <v>49.99999999999966</v>
      </c>
    </row>
    <row r="68" spans="1:5" ht="12.75">
      <c r="A68">
        <f t="shared" si="4"/>
        <v>5.599999999999996</v>
      </c>
      <c r="B68">
        <f t="shared" si="5"/>
        <v>0.0006567173634170377</v>
      </c>
      <c r="C68">
        <f t="shared" si="6"/>
        <v>-0.011258843189666148</v>
      </c>
      <c r="D68">
        <f t="shared" si="7"/>
        <v>1232.0000000000002</v>
      </c>
      <c r="E68">
        <f t="shared" si="8"/>
        <v>59.99999999999966</v>
      </c>
    </row>
    <row r="69" spans="1:5" ht="12.75">
      <c r="A69">
        <f t="shared" si="4"/>
        <v>5.699999999999996</v>
      </c>
      <c r="B69">
        <f t="shared" si="5"/>
        <v>0.0007648358235919628</v>
      </c>
      <c r="C69">
        <f t="shared" si="6"/>
        <v>-0.011187760764480954</v>
      </c>
      <c r="D69">
        <f t="shared" si="7"/>
        <v>1225.5</v>
      </c>
      <c r="E69">
        <f t="shared" si="8"/>
        <v>69.99999999999955</v>
      </c>
    </row>
    <row r="70" spans="1:5" ht="12.75">
      <c r="A70">
        <f t="shared" si="4"/>
        <v>5.799999999999995</v>
      </c>
      <c r="B70">
        <f t="shared" si="5"/>
        <v>0.0008723383912770805</v>
      </c>
      <c r="C70">
        <f t="shared" si="6"/>
        <v>-0.011105896554697415</v>
      </c>
      <c r="D70">
        <f t="shared" si="7"/>
        <v>1218.0000000000005</v>
      </c>
      <c r="E70">
        <f t="shared" si="8"/>
        <v>79.99999999999955</v>
      </c>
    </row>
    <row r="71" spans="1:5" ht="12.75">
      <c r="A71">
        <f t="shared" si="4"/>
        <v>5.899999999999995</v>
      </c>
      <c r="B71">
        <f t="shared" si="5"/>
        <v>0.0009791370818309918</v>
      </c>
      <c r="C71">
        <f t="shared" si="6"/>
        <v>-0.011013316548796582</v>
      </c>
      <c r="D71">
        <f t="shared" si="7"/>
        <v>1209.5000000000005</v>
      </c>
      <c r="E71">
        <f t="shared" si="8"/>
        <v>89.99999999999955</v>
      </c>
    </row>
    <row r="72" spans="1:5" ht="12.75">
      <c r="A72">
        <f t="shared" si="4"/>
        <v>5.999999999999995</v>
      </c>
      <c r="B72">
        <f t="shared" si="5"/>
        <v>0.0010851439106122904</v>
      </c>
      <c r="C72">
        <f t="shared" si="6"/>
        <v>-0.010910095533723642</v>
      </c>
      <c r="D72">
        <f t="shared" si="7"/>
        <v>1200.0000000000007</v>
      </c>
      <c r="E72">
        <f t="shared" si="8"/>
        <v>99.99999999999943</v>
      </c>
    </row>
    <row r="73" spans="1:5" ht="12.75">
      <c r="A73">
        <f t="shared" si="4"/>
        <v>6.099999999999994</v>
      </c>
      <c r="B73">
        <f t="shared" si="5"/>
        <v>0.0011902708929795822</v>
      </c>
      <c r="C73">
        <f t="shared" si="6"/>
        <v>-0.010796317094887927</v>
      </c>
      <c r="D73">
        <f t="shared" si="7"/>
        <v>1189.5000000000007</v>
      </c>
      <c r="E73">
        <f t="shared" si="8"/>
        <v>109.99999999999943</v>
      </c>
    </row>
    <row r="74" spans="1:5" ht="12.75">
      <c r="A74">
        <f t="shared" si="4"/>
        <v>6.199999999999994</v>
      </c>
      <c r="B74">
        <f t="shared" si="5"/>
        <v>0.0012944300442914627</v>
      </c>
      <c r="C74">
        <f t="shared" si="6"/>
        <v>-0.010672073616162903</v>
      </c>
      <c r="D74">
        <f t="shared" si="7"/>
        <v>1178.0000000000005</v>
      </c>
      <c r="E74">
        <f t="shared" si="8"/>
        <v>119.99999999999943</v>
      </c>
    </row>
    <row r="75" spans="1:5" ht="12.75">
      <c r="A75">
        <f t="shared" si="4"/>
        <v>6.299999999999994</v>
      </c>
      <c r="B75">
        <f aca="true" t="shared" si="9" ref="B75:B106">(-q/(24*MODY*10^9*Iz))*(4*xi*xi*xi-6*PORTEE*xi*xi+PORTEE*PORTEE*PORTEE)</f>
        <v>0.0013975333799065303</v>
      </c>
      <c r="C75">
        <f aca="true" t="shared" si="10" ref="C75:C112">(xi/(6*MODY*(10^9)*Iz))*(-0.25*q*(xi*xi*xi-2*PORTEE*xi*xi+(PORTEE)^3))</f>
        <v>-0.010537466279886193</v>
      </c>
      <c r="D75">
        <f aca="true" t="shared" si="11" ref="D75:D106">0.5*q*PORTEE*xi*(1-xi/PORTEE)</f>
        <v>1165.500000000001</v>
      </c>
      <c r="E75">
        <f aca="true" t="shared" si="12" ref="E75:E106">-(0.5*q*PORTEE-q*xi)</f>
        <v>129.99999999999932</v>
      </c>
    </row>
    <row r="76" spans="1:5" ht="12.75">
      <c r="A76">
        <f t="shared" si="4"/>
        <v>6.399999999999993</v>
      </c>
      <c r="B76">
        <f t="shared" si="9"/>
        <v>0.0014994929151833855</v>
      </c>
      <c r="C76">
        <f t="shared" si="10"/>
        <v>-0.010392605066859541</v>
      </c>
      <c r="D76">
        <f t="shared" si="11"/>
        <v>1152.000000000001</v>
      </c>
      <c r="E76">
        <f t="shared" si="12"/>
        <v>139.99999999999932</v>
      </c>
    </row>
    <row r="77" spans="1:5" ht="12.75">
      <c r="A77">
        <f aca="true" t="shared" si="13" ref="A77:A112">A76+0.1</f>
        <v>6.499999999999993</v>
      </c>
      <c r="B77">
        <f t="shared" si="9"/>
        <v>0.0016002206654806255</v>
      </c>
      <c r="C77">
        <f t="shared" si="10"/>
        <v>-0.010237608756348836</v>
      </c>
      <c r="D77">
        <f t="shared" si="11"/>
        <v>1137.5000000000011</v>
      </c>
      <c r="E77">
        <f t="shared" si="12"/>
        <v>149.99999999999932</v>
      </c>
    </row>
    <row r="78" spans="1:5" ht="12.75">
      <c r="A78">
        <f t="shared" si="13"/>
        <v>6.5999999999999925</v>
      </c>
      <c r="B78">
        <f t="shared" si="9"/>
        <v>0.001699628646156853</v>
      </c>
      <c r="C78">
        <f t="shared" si="10"/>
        <v>-0.010072604926084116</v>
      </c>
      <c r="D78">
        <f t="shared" si="11"/>
        <v>1122.0000000000011</v>
      </c>
      <c r="E78">
        <f t="shared" si="12"/>
        <v>159.9999999999992</v>
      </c>
    </row>
    <row r="79" spans="1:5" ht="12.75">
      <c r="A79">
        <f t="shared" si="13"/>
        <v>6.699999999999992</v>
      </c>
      <c r="B79">
        <f t="shared" si="9"/>
        <v>0.0017976288725706634</v>
      </c>
      <c r="C79">
        <f t="shared" si="10"/>
        <v>-0.009897729952259552</v>
      </c>
      <c r="D79">
        <f t="shared" si="11"/>
        <v>1105.5000000000011</v>
      </c>
      <c r="E79">
        <f t="shared" si="12"/>
        <v>169.9999999999992</v>
      </c>
    </row>
    <row r="80" spans="1:5" ht="12.75">
      <c r="A80">
        <f t="shared" si="13"/>
        <v>6.799999999999992</v>
      </c>
      <c r="B80">
        <f t="shared" si="9"/>
        <v>0.0018941333600806564</v>
      </c>
      <c r="C80">
        <f t="shared" si="10"/>
        <v>-0.00971312900953345</v>
      </c>
      <c r="D80">
        <f t="shared" si="11"/>
        <v>1088.0000000000016</v>
      </c>
      <c r="E80">
        <f t="shared" si="12"/>
        <v>179.9999999999992</v>
      </c>
    </row>
    <row r="81" spans="1:5" ht="12.75">
      <c r="A81">
        <f t="shared" si="13"/>
        <v>6.8999999999999915</v>
      </c>
      <c r="B81">
        <f t="shared" si="9"/>
        <v>0.0019890541240454324</v>
      </c>
      <c r="C81">
        <f t="shared" si="10"/>
        <v>-0.00951895607102826</v>
      </c>
      <c r="D81">
        <f t="shared" si="11"/>
        <v>1069.5000000000016</v>
      </c>
      <c r="E81">
        <f t="shared" si="12"/>
        <v>189.9999999999991</v>
      </c>
    </row>
    <row r="82" spans="1:5" ht="12.75">
      <c r="A82">
        <f t="shared" si="13"/>
        <v>6.999999999999991</v>
      </c>
      <c r="B82">
        <f t="shared" si="9"/>
        <v>0.0020823031798235894</v>
      </c>
      <c r="C82">
        <f t="shared" si="10"/>
        <v>-0.009315373908330583</v>
      </c>
      <c r="D82">
        <f t="shared" si="11"/>
        <v>1050.0000000000018</v>
      </c>
      <c r="E82">
        <f t="shared" si="12"/>
        <v>199.9999999999991</v>
      </c>
    </row>
    <row r="83" spans="1:5" ht="12.75">
      <c r="A83">
        <f t="shared" si="13"/>
        <v>7.099999999999991</v>
      </c>
      <c r="B83">
        <f t="shared" si="9"/>
        <v>0.002173792542773726</v>
      </c>
      <c r="C83">
        <f t="shared" si="10"/>
        <v>-0.009102554091491143</v>
      </c>
      <c r="D83">
        <f t="shared" si="11"/>
        <v>1029.500000000002</v>
      </c>
      <c r="E83">
        <f t="shared" si="12"/>
        <v>209.9999999999991</v>
      </c>
    </row>
    <row r="84" spans="1:5" ht="12.75">
      <c r="A84">
        <f t="shared" si="13"/>
        <v>7.19999999999999</v>
      </c>
      <c r="B84">
        <f t="shared" si="9"/>
        <v>0.0022634342282544418</v>
      </c>
      <c r="C84">
        <f t="shared" si="10"/>
        <v>-0.008880676989024817</v>
      </c>
      <c r="D84">
        <f t="shared" si="11"/>
        <v>1008.0000000000019</v>
      </c>
      <c r="E84">
        <f t="shared" si="12"/>
        <v>219.9999999999991</v>
      </c>
    </row>
    <row r="85" spans="1:5" ht="12.75">
      <c r="A85">
        <f t="shared" si="13"/>
        <v>7.29999999999999</v>
      </c>
      <c r="B85">
        <f t="shared" si="9"/>
        <v>0.0023511402516243353</v>
      </c>
      <c r="C85">
        <f t="shared" si="10"/>
        <v>-0.008649931767910624</v>
      </c>
      <c r="D85">
        <f t="shared" si="11"/>
        <v>985.5000000000024</v>
      </c>
      <c r="E85">
        <f t="shared" si="12"/>
        <v>229.99999999999898</v>
      </c>
    </row>
    <row r="86" spans="1:5" ht="12.75">
      <c r="A86">
        <f t="shared" si="13"/>
        <v>7.39999999999999</v>
      </c>
      <c r="B86">
        <f t="shared" si="9"/>
        <v>0.0024368226282420052</v>
      </c>
      <c r="C86">
        <f t="shared" si="10"/>
        <v>-0.008410516393591692</v>
      </c>
      <c r="D86">
        <f t="shared" si="11"/>
        <v>962.0000000000024</v>
      </c>
      <c r="E86">
        <f t="shared" si="12"/>
        <v>239.99999999999898</v>
      </c>
    </row>
    <row r="87" spans="1:5" ht="12.75">
      <c r="A87">
        <f t="shared" si="13"/>
        <v>7.499999999999989</v>
      </c>
      <c r="B87">
        <f t="shared" si="9"/>
        <v>0.0025203933734660525</v>
      </c>
      <c r="C87">
        <f t="shared" si="10"/>
        <v>-0.008162637629975347</v>
      </c>
      <c r="D87">
        <f t="shared" si="11"/>
        <v>937.5000000000028</v>
      </c>
      <c r="E87">
        <f t="shared" si="12"/>
        <v>249.99999999999898</v>
      </c>
    </row>
    <row r="88" spans="1:5" ht="12.75">
      <c r="A88">
        <f t="shared" si="13"/>
        <v>7.599999999999989</v>
      </c>
      <c r="B88">
        <f t="shared" si="9"/>
        <v>0.002601764502655074</v>
      </c>
      <c r="C88">
        <f t="shared" si="10"/>
        <v>-0.007906511039432988</v>
      </c>
      <c r="D88">
        <f t="shared" si="11"/>
        <v>912.0000000000028</v>
      </c>
      <c r="E88">
        <f t="shared" si="12"/>
        <v>259.99999999999886</v>
      </c>
    </row>
    <row r="89" spans="1:5" ht="12.75">
      <c r="A89">
        <f t="shared" si="13"/>
        <v>7.699999999999989</v>
      </c>
      <c r="B89">
        <f t="shared" si="9"/>
        <v>0.0026808480311676717</v>
      </c>
      <c r="C89">
        <f t="shared" si="10"/>
        <v>-0.007642360982800205</v>
      </c>
      <c r="D89">
        <f t="shared" si="11"/>
        <v>885.500000000003</v>
      </c>
      <c r="E89">
        <f t="shared" si="12"/>
        <v>269.99999999999886</v>
      </c>
    </row>
    <row r="90" spans="1:5" ht="12.75">
      <c r="A90">
        <f t="shared" si="13"/>
        <v>7.799999999999988</v>
      </c>
      <c r="B90">
        <f t="shared" si="9"/>
        <v>0.0027575559743624406</v>
      </c>
      <c r="C90">
        <f t="shared" si="10"/>
        <v>-0.007370420619376715</v>
      </c>
      <c r="D90">
        <f t="shared" si="11"/>
        <v>858.0000000000034</v>
      </c>
      <c r="E90">
        <f t="shared" si="12"/>
        <v>279.99999999999886</v>
      </c>
    </row>
    <row r="91" spans="1:5" ht="12.75">
      <c r="A91">
        <f t="shared" si="13"/>
        <v>7.899999999999988</v>
      </c>
      <c r="B91">
        <f t="shared" si="9"/>
        <v>0.002831800347597981</v>
      </c>
      <c r="C91">
        <f t="shared" si="10"/>
        <v>-0.007090931906926355</v>
      </c>
      <c r="D91">
        <f t="shared" si="11"/>
        <v>829.5000000000034</v>
      </c>
      <c r="E91">
        <f t="shared" si="12"/>
        <v>289.99999999999875</v>
      </c>
    </row>
    <row r="92" spans="1:5" ht="12.75">
      <c r="A92">
        <f t="shared" si="13"/>
        <v>7.999999999999988</v>
      </c>
      <c r="B92">
        <f t="shared" si="9"/>
        <v>0.0029034931662328947</v>
      </c>
      <c r="C92">
        <f t="shared" si="10"/>
        <v>-0.006804145601677145</v>
      </c>
      <c r="D92">
        <f t="shared" si="11"/>
        <v>800.0000000000039</v>
      </c>
      <c r="E92">
        <f t="shared" si="12"/>
        <v>299.99999999999875</v>
      </c>
    </row>
    <row r="93" spans="1:5" ht="12.75">
      <c r="A93">
        <f t="shared" si="13"/>
        <v>8.099999999999987</v>
      </c>
      <c r="B93">
        <f t="shared" si="9"/>
        <v>0.0029725464456257763</v>
      </c>
      <c r="C93">
        <f t="shared" si="10"/>
        <v>-0.006510321258321182</v>
      </c>
      <c r="D93">
        <f t="shared" si="11"/>
        <v>769.500000000004</v>
      </c>
      <c r="E93">
        <f t="shared" si="12"/>
        <v>309.99999999999875</v>
      </c>
    </row>
    <row r="94" spans="1:5" ht="12.75">
      <c r="A94">
        <f t="shared" si="13"/>
        <v>8.199999999999987</v>
      </c>
      <c r="B94">
        <f t="shared" si="9"/>
        <v>0.003038872201135228</v>
      </c>
      <c r="C94">
        <f t="shared" si="10"/>
        <v>-0.00620972723001477</v>
      </c>
      <c r="D94">
        <f t="shared" si="11"/>
        <v>738.0000000000041</v>
      </c>
      <c r="E94">
        <f t="shared" si="12"/>
        <v>319.99999999999864</v>
      </c>
    </row>
    <row r="95" spans="1:5" ht="12.75">
      <c r="A95">
        <f t="shared" si="13"/>
        <v>8.299999999999986</v>
      </c>
      <c r="B95">
        <f t="shared" si="9"/>
        <v>0.0031023824481198497</v>
      </c>
      <c r="C95">
        <f t="shared" si="10"/>
        <v>-0.0059026406683783065</v>
      </c>
      <c r="D95">
        <f t="shared" si="11"/>
        <v>705.5000000000047</v>
      </c>
      <c r="E95">
        <f t="shared" si="12"/>
        <v>329.99999999999864</v>
      </c>
    </row>
    <row r="96" spans="1:5" ht="12.75">
      <c r="A96">
        <f t="shared" si="13"/>
        <v>8.399999999999986</v>
      </c>
      <c r="B96">
        <f t="shared" si="9"/>
        <v>0.0031629892019382354</v>
      </c>
      <c r="C96">
        <f t="shared" si="10"/>
        <v>-0.005589347523496342</v>
      </c>
      <c r="D96">
        <f t="shared" si="11"/>
        <v>672.0000000000045</v>
      </c>
      <c r="E96">
        <f t="shared" si="12"/>
        <v>339.99999999999864</v>
      </c>
    </row>
    <row r="97" spans="1:5" ht="12.75">
      <c r="A97">
        <f t="shared" si="13"/>
        <v>8.499999999999986</v>
      </c>
      <c r="B97">
        <f t="shared" si="9"/>
        <v>0.003220604477948988</v>
      </c>
      <c r="C97">
        <f t="shared" si="10"/>
        <v>-0.005270142543917579</v>
      </c>
      <c r="D97">
        <f t="shared" si="11"/>
        <v>637.5000000000051</v>
      </c>
      <c r="E97">
        <f t="shared" si="12"/>
        <v>349.99999999999864</v>
      </c>
    </row>
    <row r="98" spans="1:5" ht="12.75">
      <c r="A98">
        <f t="shared" si="13"/>
        <v>8.599999999999985</v>
      </c>
      <c r="B98">
        <f t="shared" si="9"/>
        <v>0.003275140291510707</v>
      </c>
      <c r="C98">
        <f t="shared" si="10"/>
        <v>-0.004945329276654846</v>
      </c>
      <c r="D98">
        <f t="shared" si="11"/>
        <v>602.0000000000052</v>
      </c>
      <c r="E98">
        <f t="shared" si="12"/>
        <v>359.9999999999985</v>
      </c>
    </row>
    <row r="99" spans="1:5" ht="12.75">
      <c r="A99">
        <f t="shared" si="13"/>
        <v>8.699999999999985</v>
      </c>
      <c r="B99">
        <f t="shared" si="9"/>
        <v>0.003326508657981988</v>
      </c>
      <c r="C99">
        <f t="shared" si="10"/>
        <v>-0.004615220067185118</v>
      </c>
      <c r="D99">
        <f t="shared" si="11"/>
        <v>565.5000000000053</v>
      </c>
      <c r="E99">
        <f t="shared" si="12"/>
        <v>369.9999999999985</v>
      </c>
    </row>
    <row r="100" spans="1:5" ht="12.75">
      <c r="A100">
        <f t="shared" si="13"/>
        <v>8.799999999999985</v>
      </c>
      <c r="B100">
        <f t="shared" si="9"/>
        <v>0.0033746215927214357</v>
      </c>
      <c r="C100">
        <f t="shared" si="10"/>
        <v>-0.004280136059449519</v>
      </c>
      <c r="D100">
        <f t="shared" si="11"/>
        <v>528.0000000000059</v>
      </c>
      <c r="E100">
        <f t="shared" si="12"/>
        <v>379.9999999999985</v>
      </c>
    </row>
    <row r="101" spans="1:5" ht="12.75">
      <c r="A101">
        <f t="shared" si="13"/>
        <v>8.899999999999984</v>
      </c>
      <c r="B101">
        <f t="shared" si="9"/>
        <v>0.0034193911110876446</v>
      </c>
      <c r="C101">
        <f t="shared" si="10"/>
        <v>-0.003940407195853282</v>
      </c>
      <c r="D101">
        <f t="shared" si="11"/>
        <v>489.50000000000597</v>
      </c>
      <c r="E101">
        <f t="shared" si="12"/>
        <v>389.9999999999984</v>
      </c>
    </row>
    <row r="102" spans="1:5" ht="12.75">
      <c r="A102">
        <f t="shared" si="13"/>
        <v>8.999999999999984</v>
      </c>
      <c r="B102">
        <f t="shared" si="9"/>
        <v>0.0034607292284392142</v>
      </c>
      <c r="C102">
        <f t="shared" si="10"/>
        <v>-0.003596372217265808</v>
      </c>
      <c r="D102">
        <f t="shared" si="11"/>
        <v>450.0000000000066</v>
      </c>
      <c r="E102">
        <f t="shared" si="12"/>
        <v>399.9999999999984</v>
      </c>
    </row>
    <row r="103" spans="1:5" ht="12.75">
      <c r="A103">
        <f t="shared" si="13"/>
        <v>9.099999999999984</v>
      </c>
      <c r="B103">
        <f t="shared" si="9"/>
        <v>0.0034985479601347402</v>
      </c>
      <c r="C103">
        <f t="shared" si="10"/>
        <v>-0.003248378663020645</v>
      </c>
      <c r="D103">
        <f t="shared" si="11"/>
        <v>409.5000000000067</v>
      </c>
      <c r="E103">
        <f t="shared" si="12"/>
        <v>409.9999999999984</v>
      </c>
    </row>
    <row r="104" spans="1:5" ht="12.75">
      <c r="A104">
        <f t="shared" si="13"/>
        <v>9.199999999999983</v>
      </c>
      <c r="B104">
        <f t="shared" si="9"/>
        <v>0.0035327593215328293</v>
      </c>
      <c r="C104">
        <f t="shared" si="10"/>
        <v>-0.0028967828709154436</v>
      </c>
      <c r="D104">
        <f t="shared" si="11"/>
        <v>368.0000000000068</v>
      </c>
      <c r="E104">
        <f t="shared" si="12"/>
        <v>419.9999999999983</v>
      </c>
    </row>
    <row r="105" spans="1:5" ht="12.75">
      <c r="A105">
        <f t="shared" si="13"/>
        <v>9.299999999999983</v>
      </c>
      <c r="B105">
        <f t="shared" si="9"/>
        <v>0.003563275327992074</v>
      </c>
      <c r="C105">
        <f t="shared" si="10"/>
        <v>-0.00254194997721204</v>
      </c>
      <c r="D105">
        <f t="shared" si="11"/>
        <v>325.50000000000745</v>
      </c>
      <c r="E105">
        <f t="shared" si="12"/>
        <v>429.9999999999983</v>
      </c>
    </row>
    <row r="106" spans="1:5" ht="12.75">
      <c r="A106">
        <f t="shared" si="13"/>
        <v>9.399999999999983</v>
      </c>
      <c r="B106">
        <f t="shared" si="9"/>
        <v>0.003590007994871078</v>
      </c>
      <c r="C106">
        <f t="shared" si="10"/>
        <v>-0.002184253916636375</v>
      </c>
      <c r="D106">
        <f t="shared" si="11"/>
        <v>282.00000000000756</v>
      </c>
      <c r="E106">
        <f t="shared" si="12"/>
        <v>439.9999999999983</v>
      </c>
    </row>
    <row r="107" spans="1:5" ht="12.75">
      <c r="A107">
        <f t="shared" si="13"/>
        <v>9.499999999999982</v>
      </c>
      <c r="B107">
        <f aca="true" t="shared" si="14" ref="B107:B112">(-q/(24*MODY*10^9*Iz))*(4*xi*xi*xi-6*PORTEE*xi*xi+PORTEE*PORTEE*PORTEE)</f>
        <v>0.00361286933752844</v>
      </c>
      <c r="C107">
        <f t="shared" si="10"/>
        <v>-0.0018240774223785392</v>
      </c>
      <c r="D107">
        <f aca="true" t="shared" si="15" ref="D107:D112">0.5*q*PORTEE*xi*(1-xi/PORTEE)</f>
        <v>237.50000000000819</v>
      </c>
      <c r="E107">
        <f aca="true" t="shared" si="16" ref="E107:E112">-(0.5*q*PORTEE-q*xi)</f>
        <v>449.9999999999982</v>
      </c>
    </row>
    <row r="108" spans="1:5" ht="12.75">
      <c r="A108">
        <f t="shared" si="13"/>
        <v>9.599999999999982</v>
      </c>
      <c r="B108">
        <f t="shared" si="14"/>
        <v>0.0036317713713227505</v>
      </c>
      <c r="C108">
        <f t="shared" si="10"/>
        <v>-0.0014618120260927925</v>
      </c>
      <c r="D108">
        <f t="shared" si="15"/>
        <v>192.00000000000833</v>
      </c>
      <c r="E108">
        <f t="shared" si="16"/>
        <v>459.9999999999982</v>
      </c>
    </row>
    <row r="109" spans="1:5" ht="12.75">
      <c r="A109">
        <f t="shared" si="13"/>
        <v>9.699999999999982</v>
      </c>
      <c r="B109">
        <f t="shared" si="14"/>
        <v>0.0036466261116126176</v>
      </c>
      <c r="C109">
        <f t="shared" si="10"/>
        <v>-0.001097858057897482</v>
      </c>
      <c r="D109">
        <f t="shared" si="15"/>
        <v>145.50000000000847</v>
      </c>
      <c r="E109">
        <f t="shared" si="16"/>
        <v>469.9999999999982</v>
      </c>
    </row>
    <row r="110" spans="1:5" ht="12.75">
      <c r="A110">
        <f t="shared" si="13"/>
        <v>9.799999999999981</v>
      </c>
      <c r="B110">
        <f t="shared" si="14"/>
        <v>0.0036573455737566427</v>
      </c>
      <c r="C110">
        <f t="shared" si="10"/>
        <v>-0.0007326246463751321</v>
      </c>
      <c r="D110">
        <f t="shared" si="15"/>
        <v>98.00000000000915</v>
      </c>
      <c r="E110">
        <f t="shared" si="16"/>
        <v>479.99999999999807</v>
      </c>
    </row>
    <row r="111" spans="1:5" ht="12.75">
      <c r="A111">
        <f t="shared" si="13"/>
        <v>9.89999999999998</v>
      </c>
      <c r="B111">
        <f t="shared" si="14"/>
        <v>0.0036638417731134193</v>
      </c>
      <c r="C111">
        <f t="shared" si="10"/>
        <v>-0.0003665297185724013</v>
      </c>
      <c r="D111">
        <f t="shared" si="15"/>
        <v>49.50000000000929</v>
      </c>
      <c r="E111">
        <f t="shared" si="16"/>
        <v>489.99999999999807</v>
      </c>
    </row>
    <row r="112" spans="1:5" ht="12.75">
      <c r="A112">
        <f t="shared" si="13"/>
        <v>9.99999999999998</v>
      </c>
      <c r="B112">
        <f t="shared" si="14"/>
        <v>0.0036660267250415474</v>
      </c>
      <c r="C112">
        <f t="shared" si="10"/>
        <v>-7.502021736712283E-17</v>
      </c>
      <c r="D112">
        <f t="shared" si="15"/>
        <v>9.99200722162639E-12</v>
      </c>
      <c r="E112">
        <f t="shared" si="16"/>
        <v>499.99999999999807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12"/>
  </sheetPr>
  <dimension ref="A1:M112"/>
  <sheetViews>
    <sheetView workbookViewId="0" topLeftCell="A1">
      <selection activeCell="L7" sqref="L7"/>
    </sheetView>
  </sheetViews>
  <sheetFormatPr defaultColWidth="11.421875" defaultRowHeight="12.75"/>
  <cols>
    <col min="1" max="1" width="7.421875" style="0" customWidth="1"/>
    <col min="2" max="2" width="9.00390625" style="0" customWidth="1"/>
    <col min="3" max="3" width="7.57421875" style="0" customWidth="1"/>
    <col min="4" max="4" width="10.00390625" style="0" bestFit="1" customWidth="1"/>
    <col min="5" max="5" width="7.28125" style="0" customWidth="1"/>
    <col min="6" max="6" width="9.00390625" style="0" customWidth="1"/>
    <col min="7" max="7" width="7.57421875" style="0" customWidth="1"/>
    <col min="8" max="8" width="10.00390625" style="0" customWidth="1"/>
    <col min="9" max="9" width="7.8515625" style="0" customWidth="1"/>
  </cols>
  <sheetData>
    <row r="1" spans="1:13" ht="12.75">
      <c r="A1" s="18" t="s">
        <v>32</v>
      </c>
      <c r="B1" s="18" t="s">
        <v>33</v>
      </c>
      <c r="C1" s="18" t="s">
        <v>34</v>
      </c>
      <c r="D1" s="42" t="s">
        <v>69</v>
      </c>
      <c r="E1" s="45" t="s">
        <v>63</v>
      </c>
      <c r="F1" s="43"/>
      <c r="H1" s="47" t="s">
        <v>119</v>
      </c>
      <c r="L1" s="47"/>
      <c r="M1" s="47"/>
    </row>
    <row r="2" spans="1:8" ht="12.75">
      <c r="A2" s="24">
        <f>'présent.'!$F$5</f>
        <v>10</v>
      </c>
      <c r="B2" s="31">
        <f>'présent.'!$H$5</f>
        <v>5.4122E-06</v>
      </c>
      <c r="C2" s="24">
        <f>'présent.'!$J$5</f>
        <v>210</v>
      </c>
      <c r="D2" s="22">
        <f>'présent.'!$G$3</f>
        <v>2</v>
      </c>
      <c r="E2" s="44" t="s">
        <v>2</v>
      </c>
      <c r="H2" t="s">
        <v>65</v>
      </c>
    </row>
    <row r="3" spans="1:6" ht="12.75">
      <c r="A3" s="16" t="s">
        <v>35</v>
      </c>
      <c r="B3" s="16" t="s">
        <v>59</v>
      </c>
      <c r="C3" s="16" t="s">
        <v>57</v>
      </c>
      <c r="D3" s="20" t="s">
        <v>36</v>
      </c>
      <c r="E3" s="20" t="s">
        <v>60</v>
      </c>
      <c r="F3" s="20" t="s">
        <v>58</v>
      </c>
    </row>
    <row r="4" spans="1:6" ht="12.75">
      <c r="A4" s="16"/>
      <c r="B4">
        <f>'présent.'!B2</f>
        <v>500</v>
      </c>
      <c r="C4" s="25">
        <f>'présent.'!$G$2</f>
        <v>2.5</v>
      </c>
      <c r="D4" s="20"/>
      <c r="E4" s="26">
        <f>'présent.'!$B$3</f>
        <v>500</v>
      </c>
      <c r="F4" s="26">
        <f>LANG1+$D$2</f>
        <v>4.5</v>
      </c>
    </row>
    <row r="5" spans="1:2" ht="12.75">
      <c r="A5" s="49" t="s">
        <v>66</v>
      </c>
      <c r="B5" s="49"/>
    </row>
    <row r="6" spans="1:5" ht="12.75">
      <c r="A6" s="49">
        <f>$E$6*0.1</f>
        <v>7</v>
      </c>
      <c r="E6" s="12">
        <v>70</v>
      </c>
    </row>
    <row r="9" spans="1:9" ht="12.75">
      <c r="A9" s="27" t="s">
        <v>38</v>
      </c>
      <c r="B9" s="33" t="s">
        <v>47</v>
      </c>
      <c r="C9" s="21"/>
      <c r="D9" s="21" t="s">
        <v>61</v>
      </c>
      <c r="E9" s="21"/>
      <c r="F9" s="19" t="s">
        <v>52</v>
      </c>
      <c r="G9" s="19"/>
      <c r="H9" s="19"/>
      <c r="I9" s="19"/>
    </row>
    <row r="10" spans="1:13" ht="15.75">
      <c r="A10" s="23" t="s">
        <v>31</v>
      </c>
      <c r="B10" s="34" t="s">
        <v>48</v>
      </c>
      <c r="C10" s="34" t="s">
        <v>49</v>
      </c>
      <c r="D10" s="34" t="s">
        <v>50</v>
      </c>
      <c r="E10" s="34" t="s">
        <v>51</v>
      </c>
      <c r="F10" s="35" t="s">
        <v>53</v>
      </c>
      <c r="G10" s="35" t="s">
        <v>54</v>
      </c>
      <c r="H10" s="35" t="s">
        <v>55</v>
      </c>
      <c r="I10" s="35" t="s">
        <v>56</v>
      </c>
      <c r="J10" s="50" t="s">
        <v>64</v>
      </c>
      <c r="K10" s="51" t="s">
        <v>67</v>
      </c>
      <c r="L10" s="48" t="s">
        <v>70</v>
      </c>
      <c r="M10" s="48" t="s">
        <v>71</v>
      </c>
    </row>
    <row r="11" spans="1:13" ht="12.75">
      <c r="A11">
        <v>0</v>
      </c>
      <c r="B11">
        <f aca="true" t="shared" si="0" ref="B11:B42">IF(xi&lt;LANG1,(FORCE1*(PORTEE-LANG1)*(3*(xi)^2-(PORTEE)^2+(PORTEE-LANG1)^2))/(6*MODY*10^9*Iz*PORTEE),(FORCE1*(PORTEE-LANG1)*(3*(xi)^2-(PORTEE)^2+(PORTEE-LANG1)^2))/(6*MODY*10^9*Iz*PORTEE)-(FORCE1*(xi-LANG1)*(xi-LANG1)/(2*MODY*10^9*Iz)))</f>
        <v>-0.0024058300383085133</v>
      </c>
      <c r="C11">
        <f aca="true" t="shared" si="1" ref="C11:C42">IF(xi&lt;LANG1,(FORCE1*(PORTEE-LANG1)*xi*((xi)^2-(PORTEE)^2+(PORTEE-LANG1)^2))/(6*MODY*10^9*Iz*PORTEE),(FORCE1*(PORTEE-LANG1)*xi*((xi)^2-(PORTEE)^2+(PORTEE-LANG1)^2))/(6*MODY*10^9*Iz*PORTEE)-(FORCE1*(xi-LANG1)^3)/(6*MODY*10^9*Iz))</f>
        <v>0</v>
      </c>
      <c r="D11">
        <f>IF(xi&lt;LANG1,FORCE1*(PORTEE-LANG1)*xi/PORTEE,FORCE1*(PORTEE-LANG1)*xi/PORTEE+FORCE1*(LANG1-xi))</f>
        <v>0</v>
      </c>
      <c r="E11">
        <f aca="true" t="shared" si="2" ref="E11:E42">IF(xi&lt;LANG1,-FORCE1*(PORTEE-LANG1)/PORTEE,-FORCE1*(PORTEE-LANG1)/PORTEE+FORCE1)</f>
        <v>-375</v>
      </c>
      <c r="F11">
        <f aca="true" t="shared" si="3" ref="F11:F42">IF(xi&lt;LANG2,(FORCE2*(PORTEE-LANG2)*(3*(xi)^2-(PORTEE)^2+(PORTEE-LANG2)^2))/(6*MODY*10^9*Iz*PORTEE),(FORCE2*(PORTEE-LANG2)*(3*(xi)^2-(PORTEE)^2+(PORTEE-LANG2)^2))/(6*MODY*10^9*Iz*PORTEE)-(FORCE2*(xi-LANG2)*(xi-LANG2)/(2*MODY*10^9*Iz)))</f>
        <v>-0.002812759004788125</v>
      </c>
      <c r="G11">
        <f aca="true" t="shared" si="4" ref="G11:G42">IF(xi&lt;LANG2,(FORCE2*(PORTEE-LANG2)*xi*((xi)^2-(PORTEE)^2+(PORTEE-LANG2)^2))/(6*MODY*10^9*Iz*PORTEE),(FORCE2*(PORTEE-LANG2)*xi*((xi)^2-(PORTEE)^2+(PORTEE-LANG2)^2))/(6*MODY*10^9*Iz*PORTEE)-(FORCE2*(xi-LANG2)^3)/(6*MODY*10^9*Iz))</f>
        <v>0</v>
      </c>
      <c r="H11">
        <f aca="true" t="shared" si="5" ref="H11:H42">IF(xi&lt;LANG2,FORCE2*(PORTEE-LANG2)*xi/PORTEE,FORCE2*(PORTEE-LANG2)*xi/PORTEE+FORCE2*(LANG2-xi))</f>
        <v>0</v>
      </c>
      <c r="I11">
        <f aca="true" t="shared" si="6" ref="I11:I42">IF(xi&lt;LANG2,-FORCE2*(PORTEE-LANG2)/PORTEE,-FORCE2*(PORTEE-LANG2)/PORTEE+FORCE2)</f>
        <v>-275</v>
      </c>
      <c r="J11">
        <f>B11+F11</f>
        <v>-0.005218589043096638</v>
      </c>
      <c r="K11">
        <f>'charges concentrées'!C11+'charges concentrées'!G11</f>
        <v>0</v>
      </c>
      <c r="L11">
        <f>H11+D11</f>
        <v>0</v>
      </c>
      <c r="M11">
        <f>E11+I11</f>
        <v>-650</v>
      </c>
    </row>
    <row r="12" spans="1:13" ht="12.75">
      <c r="A12">
        <f>A11+0.1</f>
        <v>0.1</v>
      </c>
      <c r="B12">
        <f t="shared" si="0"/>
        <v>-0.002404180326282245</v>
      </c>
      <c r="C12">
        <f t="shared" si="1"/>
        <v>-0.00024052801342997566</v>
      </c>
      <c r="D12">
        <f aca="true" t="shared" si="7" ref="D12:D42">IF(xi&lt;LANG1,FORCE1*(PORTEE-LANG1)*xi/PORTEE,FORCE1*(PORTEE-LANG1)*xi/PORTEE+FORCE1*(LANG1-xi))</f>
        <v>37.5</v>
      </c>
      <c r="E12">
        <f t="shared" si="2"/>
        <v>-375</v>
      </c>
      <c r="F12">
        <f t="shared" si="3"/>
        <v>-0.0028115492159688613</v>
      </c>
      <c r="G12">
        <f t="shared" si="4"/>
        <v>-0.000281235574184837</v>
      </c>
      <c r="H12">
        <f t="shared" si="5"/>
        <v>27.5</v>
      </c>
      <c r="I12">
        <f t="shared" si="6"/>
        <v>-275</v>
      </c>
      <c r="J12">
        <f aca="true" t="shared" si="8" ref="J12:J75">B12+F12</f>
        <v>-0.005215729542251106</v>
      </c>
      <c r="K12">
        <f>'charges concentrées'!C12+'charges concentrées'!G12</f>
        <v>-0.0005217635876148127</v>
      </c>
      <c r="L12">
        <f aca="true" t="shared" si="9" ref="L12:L75">H12+D12</f>
        <v>65</v>
      </c>
      <c r="M12">
        <f aca="true" t="shared" si="10" ref="M12:M75">E12+I12</f>
        <v>-650</v>
      </c>
    </row>
    <row r="13" spans="1:13" ht="12.75">
      <c r="A13">
        <v>0.1</v>
      </c>
      <c r="B13">
        <f t="shared" si="0"/>
        <v>-0.002404180326282245</v>
      </c>
      <c r="C13">
        <f t="shared" si="1"/>
        <v>-0.00024052801342997566</v>
      </c>
      <c r="D13">
        <f t="shared" si="7"/>
        <v>37.5</v>
      </c>
      <c r="E13">
        <f t="shared" si="2"/>
        <v>-375</v>
      </c>
      <c r="F13">
        <f t="shared" si="3"/>
        <v>-0.0028115492159688613</v>
      </c>
      <c r="G13">
        <f t="shared" si="4"/>
        <v>-0.000281235574184837</v>
      </c>
      <c r="H13">
        <f t="shared" si="5"/>
        <v>27.5</v>
      </c>
      <c r="I13">
        <f t="shared" si="6"/>
        <v>-275</v>
      </c>
      <c r="J13">
        <f t="shared" si="8"/>
        <v>-0.005215729542251106</v>
      </c>
      <c r="K13">
        <f>'charges concentrées'!C13+'charges concentrées'!G13</f>
        <v>-0.0005217635876148127</v>
      </c>
      <c r="L13">
        <f t="shared" si="9"/>
        <v>65</v>
      </c>
      <c r="M13">
        <f t="shared" si="10"/>
        <v>-650</v>
      </c>
    </row>
    <row r="14" spans="1:13" ht="12.75">
      <c r="A14">
        <f aca="true" t="shared" si="11" ref="A14:A77">A13+0.1</f>
        <v>0.2</v>
      </c>
      <c r="B14">
        <f t="shared" si="0"/>
        <v>-0.002399231190203438</v>
      </c>
      <c r="C14">
        <f t="shared" si="1"/>
        <v>-0.0004807260844546976</v>
      </c>
      <c r="D14">
        <f t="shared" si="7"/>
        <v>75</v>
      </c>
      <c r="E14">
        <f t="shared" si="2"/>
        <v>-375</v>
      </c>
      <c r="F14">
        <f t="shared" si="3"/>
        <v>-0.00280791984951107</v>
      </c>
      <c r="G14">
        <f t="shared" si="4"/>
        <v>-0.0005622291906058213</v>
      </c>
      <c r="H14">
        <f t="shared" si="5"/>
        <v>55</v>
      </c>
      <c r="I14">
        <f t="shared" si="6"/>
        <v>-275</v>
      </c>
      <c r="J14">
        <f t="shared" si="8"/>
        <v>-0.005207151039714508</v>
      </c>
      <c r="K14">
        <f>'charges concentrées'!C14+'charges concentrées'!G14</f>
        <v>-0.001042955275060519</v>
      </c>
      <c r="L14">
        <f t="shared" si="9"/>
        <v>130</v>
      </c>
      <c r="M14">
        <f t="shared" si="10"/>
        <v>-650</v>
      </c>
    </row>
    <row r="15" spans="1:13" ht="12.75">
      <c r="A15">
        <f t="shared" si="11"/>
        <v>0.30000000000000004</v>
      </c>
      <c r="B15">
        <f t="shared" si="0"/>
        <v>-0.0023909826300720955</v>
      </c>
      <c r="C15">
        <f t="shared" si="1"/>
        <v>-0.0007202642706689123</v>
      </c>
      <c r="D15">
        <f t="shared" si="7"/>
        <v>112.50000000000003</v>
      </c>
      <c r="E15">
        <f t="shared" si="2"/>
        <v>-375</v>
      </c>
      <c r="F15">
        <f t="shared" si="3"/>
        <v>-0.0028018709054147516</v>
      </c>
      <c r="G15">
        <f t="shared" si="4"/>
        <v>-0.0008427388914991002</v>
      </c>
      <c r="H15">
        <f t="shared" si="5"/>
        <v>82.50000000000001</v>
      </c>
      <c r="I15">
        <f t="shared" si="6"/>
        <v>-275</v>
      </c>
      <c r="J15">
        <f t="shared" si="8"/>
        <v>-0.005192853535486847</v>
      </c>
      <c r="K15">
        <f>'charges concentrées'!C15+'charges concentrées'!G15</f>
        <v>-0.0015630031621680124</v>
      </c>
      <c r="L15">
        <f t="shared" si="9"/>
        <v>195.00000000000006</v>
      </c>
      <c r="M15">
        <f t="shared" si="10"/>
        <v>-650</v>
      </c>
    </row>
    <row r="16" spans="1:13" ht="12.75">
      <c r="A16">
        <f t="shared" si="11"/>
        <v>0.4</v>
      </c>
      <c r="B16">
        <f t="shared" si="0"/>
        <v>-0.0023794346458882137</v>
      </c>
      <c r="C16">
        <f t="shared" si="1"/>
        <v>-0.0009588126296673656</v>
      </c>
      <c r="D16">
        <f t="shared" si="7"/>
        <v>150</v>
      </c>
      <c r="E16">
        <f t="shared" si="2"/>
        <v>-375</v>
      </c>
      <c r="F16">
        <f t="shared" si="3"/>
        <v>-0.0027934023836799055</v>
      </c>
      <c r="G16">
        <f t="shared" si="4"/>
        <v>-0.0011225227191008207</v>
      </c>
      <c r="H16">
        <f t="shared" si="5"/>
        <v>110</v>
      </c>
      <c r="I16">
        <f t="shared" si="6"/>
        <v>-275</v>
      </c>
      <c r="J16">
        <f t="shared" si="8"/>
        <v>-0.005172837029568119</v>
      </c>
      <c r="K16">
        <f>'charges concentrées'!C16+'charges concentrées'!G16</f>
        <v>-0.0020813353487681863</v>
      </c>
      <c r="L16">
        <f t="shared" si="9"/>
        <v>260</v>
      </c>
      <c r="M16">
        <f t="shared" si="10"/>
        <v>-650</v>
      </c>
    </row>
    <row r="17" spans="1:13" ht="12.75">
      <c r="A17">
        <f t="shared" si="11"/>
        <v>0.5</v>
      </c>
      <c r="B17">
        <f t="shared" si="0"/>
        <v>-0.002364587237651796</v>
      </c>
      <c r="C17">
        <f t="shared" si="1"/>
        <v>-0.001196041219044804</v>
      </c>
      <c r="D17">
        <f t="shared" si="7"/>
        <v>187.5</v>
      </c>
      <c r="E17">
        <f t="shared" si="2"/>
        <v>-375</v>
      </c>
      <c r="F17">
        <f t="shared" si="3"/>
        <v>-0.002782514284306532</v>
      </c>
      <c r="G17">
        <f t="shared" si="4"/>
        <v>-0.0014013387156471303</v>
      </c>
      <c r="H17">
        <f t="shared" si="5"/>
        <v>137.5</v>
      </c>
      <c r="I17">
        <f t="shared" si="6"/>
        <v>-275</v>
      </c>
      <c r="J17">
        <f t="shared" si="8"/>
        <v>-0.005147101521958328</v>
      </c>
      <c r="K17">
        <f>'charges concentrées'!C17+'charges concentrées'!G17</f>
        <v>-0.0025973799346919344</v>
      </c>
      <c r="L17">
        <f t="shared" si="9"/>
        <v>325</v>
      </c>
      <c r="M17">
        <f t="shared" si="10"/>
        <v>-650</v>
      </c>
    </row>
    <row r="18" spans="1:13" ht="12.75">
      <c r="A18">
        <f t="shared" si="11"/>
        <v>0.6</v>
      </c>
      <c r="B18">
        <f t="shared" si="0"/>
        <v>-0.0023464404053628405</v>
      </c>
      <c r="C18">
        <f t="shared" si="1"/>
        <v>-0.0014316200963959734</v>
      </c>
      <c r="D18">
        <f t="shared" si="7"/>
        <v>225</v>
      </c>
      <c r="E18">
        <f t="shared" si="2"/>
        <v>-375</v>
      </c>
      <c r="F18">
        <f t="shared" si="3"/>
        <v>-0.0027692066072946314</v>
      </c>
      <c r="G18">
        <f t="shared" si="4"/>
        <v>-0.001678944923374176</v>
      </c>
      <c r="H18">
        <f t="shared" si="5"/>
        <v>165</v>
      </c>
      <c r="I18">
        <f t="shared" si="6"/>
        <v>-275</v>
      </c>
      <c r="J18">
        <f t="shared" si="8"/>
        <v>-0.0051156470126574715</v>
      </c>
      <c r="K18">
        <f>'charges concentrées'!C18+'charges concentrées'!G18</f>
        <v>-0.0031105650197701495</v>
      </c>
      <c r="L18">
        <f t="shared" si="9"/>
        <v>390</v>
      </c>
      <c r="M18">
        <f t="shared" si="10"/>
        <v>-650</v>
      </c>
    </row>
    <row r="19" spans="1:13" ht="12.75">
      <c r="A19">
        <f t="shared" si="11"/>
        <v>0.7</v>
      </c>
      <c r="B19">
        <f t="shared" si="0"/>
        <v>-0.0023249941490213473</v>
      </c>
      <c r="C19">
        <f t="shared" si="1"/>
        <v>-0.001665219319315621</v>
      </c>
      <c r="D19">
        <f t="shared" si="7"/>
        <v>262.5</v>
      </c>
      <c r="E19">
        <f t="shared" si="2"/>
        <v>-375</v>
      </c>
      <c r="F19">
        <f t="shared" si="3"/>
        <v>-0.002753479352644203</v>
      </c>
      <c r="G19">
        <f t="shared" si="4"/>
        <v>-0.001955099384518106</v>
      </c>
      <c r="H19">
        <f t="shared" si="5"/>
        <v>192.49999999999997</v>
      </c>
      <c r="I19">
        <f t="shared" si="6"/>
        <v>-275</v>
      </c>
      <c r="J19">
        <f t="shared" si="8"/>
        <v>-0.00507847350166555</v>
      </c>
      <c r="K19">
        <f>'charges concentrées'!C19+'charges concentrées'!G19</f>
        <v>-0.0036203187038337265</v>
      </c>
      <c r="L19">
        <f t="shared" si="9"/>
        <v>455</v>
      </c>
      <c r="M19">
        <f t="shared" si="10"/>
        <v>-650</v>
      </c>
    </row>
    <row r="20" spans="1:13" ht="12.75">
      <c r="A20">
        <f t="shared" si="11"/>
        <v>0.7999999999999999</v>
      </c>
      <c r="B20">
        <f t="shared" si="0"/>
        <v>-0.002300248468627317</v>
      </c>
      <c r="C20">
        <f t="shared" si="1"/>
        <v>-0.0018965089453984914</v>
      </c>
      <c r="D20">
        <f t="shared" si="7"/>
        <v>299.99999999999994</v>
      </c>
      <c r="E20">
        <f t="shared" si="2"/>
        <v>-375</v>
      </c>
      <c r="F20">
        <f t="shared" si="3"/>
        <v>-0.002735332520355247</v>
      </c>
      <c r="G20">
        <f t="shared" si="4"/>
        <v>-0.0022295601413150658</v>
      </c>
      <c r="H20">
        <f t="shared" si="5"/>
        <v>220</v>
      </c>
      <c r="I20">
        <f t="shared" si="6"/>
        <v>-275</v>
      </c>
      <c r="J20">
        <f t="shared" si="8"/>
        <v>-0.005035580988982564</v>
      </c>
      <c r="K20">
        <f>'charges concentrées'!C20+'charges concentrées'!G20</f>
        <v>-0.004126069086713557</v>
      </c>
      <c r="L20">
        <f t="shared" si="9"/>
        <v>520</v>
      </c>
      <c r="M20">
        <f t="shared" si="10"/>
        <v>-650</v>
      </c>
    </row>
    <row r="21" spans="1:13" ht="12.75">
      <c r="A21">
        <f t="shared" si="11"/>
        <v>0.8999999999999999</v>
      </c>
      <c r="B21">
        <f t="shared" si="0"/>
        <v>-0.0022722033641807485</v>
      </c>
      <c r="C21">
        <f t="shared" si="1"/>
        <v>-0.0021251590322393325</v>
      </c>
      <c r="D21">
        <f t="shared" si="7"/>
        <v>337.49999999999994</v>
      </c>
      <c r="E21">
        <f t="shared" si="2"/>
        <v>-375</v>
      </c>
      <c r="F21">
        <f t="shared" si="3"/>
        <v>-0.0027147661104277637</v>
      </c>
      <c r="G21">
        <f t="shared" si="4"/>
        <v>-0.0025020852360012036</v>
      </c>
      <c r="H21">
        <f t="shared" si="5"/>
        <v>247.49999999999994</v>
      </c>
      <c r="I21">
        <f t="shared" si="6"/>
        <v>-275</v>
      </c>
      <c r="J21">
        <f t="shared" si="8"/>
        <v>-0.004986969474608512</v>
      </c>
      <c r="K21">
        <f>'charges concentrées'!C21+'charges concentrées'!G21</f>
        <v>-0.0046272442682405365</v>
      </c>
      <c r="L21">
        <f t="shared" si="9"/>
        <v>584.9999999999999</v>
      </c>
      <c r="M21">
        <f t="shared" si="10"/>
        <v>-650</v>
      </c>
    </row>
    <row r="22" spans="1:13" ht="12.75">
      <c r="A22">
        <f t="shared" si="11"/>
        <v>0.9999999999999999</v>
      </c>
      <c r="B22">
        <f t="shared" si="0"/>
        <v>-0.0022408588356816438</v>
      </c>
      <c r="C22">
        <f t="shared" si="1"/>
        <v>-0.00235083963743289</v>
      </c>
      <c r="D22">
        <f t="shared" si="7"/>
        <v>374.99999999999994</v>
      </c>
      <c r="E22">
        <f t="shared" si="2"/>
        <v>-375</v>
      </c>
      <c r="F22">
        <f t="shared" si="3"/>
        <v>-0.0026917801228617537</v>
      </c>
      <c r="G22">
        <f t="shared" si="4"/>
        <v>-0.0027724327108126674</v>
      </c>
      <c r="H22">
        <f t="shared" si="5"/>
        <v>274.99999999999994</v>
      </c>
      <c r="I22">
        <f t="shared" si="6"/>
        <v>-275</v>
      </c>
      <c r="J22">
        <f t="shared" si="8"/>
        <v>-0.004932638958543397</v>
      </c>
      <c r="K22">
        <f>'charges concentrées'!C22+'charges concentrées'!G22</f>
        <v>-0.005123272348245557</v>
      </c>
      <c r="L22">
        <f t="shared" si="9"/>
        <v>649.9999999999999</v>
      </c>
      <c r="M22">
        <f t="shared" si="10"/>
        <v>-650</v>
      </c>
    </row>
    <row r="23" spans="1:13" ht="12.75">
      <c r="A23">
        <f t="shared" si="11"/>
        <v>1.0999999999999999</v>
      </c>
      <c r="B23">
        <f t="shared" si="0"/>
        <v>-0.0022062148831300016</v>
      </c>
      <c r="C23">
        <f t="shared" si="1"/>
        <v>-0.0025732208185739102</v>
      </c>
      <c r="D23">
        <f t="shared" si="7"/>
        <v>412.4999999999999</v>
      </c>
      <c r="E23">
        <f t="shared" si="2"/>
        <v>-375</v>
      </c>
      <c r="F23">
        <f t="shared" si="3"/>
        <v>-0.002666374557657216</v>
      </c>
      <c r="G23">
        <f t="shared" si="4"/>
        <v>-0.003040360607985604</v>
      </c>
      <c r="H23">
        <f t="shared" si="5"/>
        <v>302.49999999999994</v>
      </c>
      <c r="I23">
        <f t="shared" si="6"/>
        <v>-275</v>
      </c>
      <c r="J23">
        <f t="shared" si="8"/>
        <v>-0.004872589440787218</v>
      </c>
      <c r="K23">
        <f>'charges concentrées'!C23+'charges concentrées'!G23</f>
        <v>-0.005613581426559515</v>
      </c>
      <c r="L23">
        <f t="shared" si="9"/>
        <v>714.9999999999998</v>
      </c>
      <c r="M23">
        <f t="shared" si="10"/>
        <v>-650</v>
      </c>
    </row>
    <row r="24" spans="1:13" ht="12.75">
      <c r="A24">
        <f t="shared" si="11"/>
        <v>1.2</v>
      </c>
      <c r="B24">
        <f t="shared" si="0"/>
        <v>-0.0021682715065258215</v>
      </c>
      <c r="C24">
        <f t="shared" si="1"/>
        <v>-0.002791972633257139</v>
      </c>
      <c r="D24">
        <f t="shared" si="7"/>
        <v>450</v>
      </c>
      <c r="E24">
        <f t="shared" si="2"/>
        <v>-375</v>
      </c>
      <c r="F24">
        <f t="shared" si="3"/>
        <v>-0.002638549414814151</v>
      </c>
      <c r="G24">
        <f t="shared" si="4"/>
        <v>-0.0033056269697561602</v>
      </c>
      <c r="H24">
        <f t="shared" si="5"/>
        <v>330</v>
      </c>
      <c r="I24">
        <f t="shared" si="6"/>
        <v>-275</v>
      </c>
      <c r="J24">
        <f t="shared" si="8"/>
        <v>-0.004806820921339973</v>
      </c>
      <c r="K24">
        <f>'charges concentrées'!C24+'charges concentrées'!G24</f>
        <v>-0.0060975996030132994</v>
      </c>
      <c r="L24">
        <f t="shared" si="9"/>
        <v>780</v>
      </c>
      <c r="M24">
        <f t="shared" si="10"/>
        <v>-650</v>
      </c>
    </row>
    <row r="25" spans="1:13" ht="12.75">
      <c r="A25">
        <f t="shared" si="11"/>
        <v>1.3</v>
      </c>
      <c r="B25">
        <f t="shared" si="0"/>
        <v>-0.0021270287058691045</v>
      </c>
      <c r="C25">
        <f t="shared" si="1"/>
        <v>-0.0030067651390773232</v>
      </c>
      <c r="D25">
        <f t="shared" si="7"/>
        <v>487.5</v>
      </c>
      <c r="E25">
        <f t="shared" si="2"/>
        <v>-375</v>
      </c>
      <c r="F25">
        <f t="shared" si="3"/>
        <v>-0.002608304694332558</v>
      </c>
      <c r="G25">
        <f t="shared" si="4"/>
        <v>-0.003567989838360483</v>
      </c>
      <c r="H25">
        <f t="shared" si="5"/>
        <v>357.5</v>
      </c>
      <c r="I25">
        <f t="shared" si="6"/>
        <v>-275</v>
      </c>
      <c r="J25">
        <f t="shared" si="8"/>
        <v>-0.004735333400201663</v>
      </c>
      <c r="K25">
        <f>'charges concentrées'!C25+'charges concentrées'!G25</f>
        <v>-0.006574754977437806</v>
      </c>
      <c r="L25">
        <f t="shared" si="9"/>
        <v>845</v>
      </c>
      <c r="M25">
        <f t="shared" si="10"/>
        <v>-650</v>
      </c>
    </row>
    <row r="26" spans="1:13" ht="12.75">
      <c r="A26">
        <f t="shared" si="11"/>
        <v>1.4000000000000001</v>
      </c>
      <c r="B26">
        <f t="shared" si="0"/>
        <v>-0.0020824864811598495</v>
      </c>
      <c r="C26">
        <f t="shared" si="1"/>
        <v>-0.0032172683936292096</v>
      </c>
      <c r="D26">
        <f t="shared" si="7"/>
        <v>525.0000000000001</v>
      </c>
      <c r="E26">
        <f t="shared" si="2"/>
        <v>-375</v>
      </c>
      <c r="F26">
        <f t="shared" si="3"/>
        <v>-0.0025756403962124376</v>
      </c>
      <c r="G26">
        <f t="shared" si="4"/>
        <v>-0.0038272072560347216</v>
      </c>
      <c r="H26">
        <f t="shared" si="5"/>
        <v>385.00000000000006</v>
      </c>
      <c r="I26">
        <f t="shared" si="6"/>
        <v>-275</v>
      </c>
      <c r="J26">
        <f t="shared" si="8"/>
        <v>-0.004658126877372287</v>
      </c>
      <c r="K26">
        <f>'charges concentrées'!C26+'charges concentrées'!G26</f>
        <v>-0.007044475649663932</v>
      </c>
      <c r="L26">
        <f t="shared" si="9"/>
        <v>910.0000000000002</v>
      </c>
      <c r="M26">
        <f t="shared" si="10"/>
        <v>-650</v>
      </c>
    </row>
    <row r="27" spans="1:13" ht="12.75">
      <c r="A27">
        <f t="shared" si="11"/>
        <v>1.5000000000000002</v>
      </c>
      <c r="B27">
        <f t="shared" si="0"/>
        <v>-0.002034644832398057</v>
      </c>
      <c r="C27">
        <f t="shared" si="1"/>
        <v>-0.0034231524545075423</v>
      </c>
      <c r="D27">
        <f t="shared" si="7"/>
        <v>562.5000000000001</v>
      </c>
      <c r="E27">
        <f t="shared" si="2"/>
        <v>-375</v>
      </c>
      <c r="F27">
        <f t="shared" si="3"/>
        <v>-0.00254055652045379</v>
      </c>
      <c r="G27">
        <f t="shared" si="4"/>
        <v>-0.004083037265015021</v>
      </c>
      <c r="H27">
        <f t="shared" si="5"/>
        <v>412.5000000000001</v>
      </c>
      <c r="I27">
        <f t="shared" si="6"/>
        <v>-275</v>
      </c>
      <c r="J27">
        <f t="shared" si="8"/>
        <v>-0.004575201352851848</v>
      </c>
      <c r="K27">
        <f>'charges concentrées'!C27+'charges concentrées'!G27</f>
        <v>-0.007506189719522563</v>
      </c>
      <c r="L27">
        <f t="shared" si="9"/>
        <v>975.0000000000002</v>
      </c>
      <c r="M27">
        <f t="shared" si="10"/>
        <v>-650</v>
      </c>
    </row>
    <row r="28" spans="1:13" ht="12.75">
      <c r="A28">
        <f t="shared" si="11"/>
        <v>1.6000000000000003</v>
      </c>
      <c r="B28">
        <f t="shared" si="0"/>
        <v>-0.0019835037595837273</v>
      </c>
      <c r="C28">
        <f t="shared" si="1"/>
        <v>-0.0036240873793070695</v>
      </c>
      <c r="D28">
        <f t="shared" si="7"/>
        <v>600.0000000000001</v>
      </c>
      <c r="E28">
        <f t="shared" si="2"/>
        <v>-375</v>
      </c>
      <c r="F28">
        <f t="shared" si="3"/>
        <v>-0.002503053067056615</v>
      </c>
      <c r="G28">
        <f t="shared" si="4"/>
        <v>-0.004335237907537529</v>
      </c>
      <c r="H28">
        <f t="shared" si="5"/>
        <v>440.0000000000001</v>
      </c>
      <c r="I28">
        <f t="shared" si="6"/>
        <v>-275</v>
      </c>
      <c r="J28">
        <f t="shared" si="8"/>
        <v>-0.004486556826640342</v>
      </c>
      <c r="K28">
        <f>'charges concentrées'!C28+'charges concentrées'!G28</f>
        <v>-0.007959325286844598</v>
      </c>
      <c r="L28">
        <f t="shared" si="9"/>
        <v>1040.0000000000002</v>
      </c>
      <c r="M28">
        <f t="shared" si="10"/>
        <v>-650</v>
      </c>
    </row>
    <row r="29" spans="1:13" ht="12.75">
      <c r="A29">
        <f t="shared" si="11"/>
        <v>1.7000000000000004</v>
      </c>
      <c r="B29">
        <f t="shared" si="0"/>
        <v>-0.0019290632627168606</v>
      </c>
      <c r="C29">
        <f t="shared" si="1"/>
        <v>-0.003819743225622537</v>
      </c>
      <c r="D29">
        <f t="shared" si="7"/>
        <v>637.5000000000002</v>
      </c>
      <c r="E29">
        <f t="shared" si="2"/>
        <v>-375</v>
      </c>
      <c r="F29">
        <f t="shared" si="3"/>
        <v>-0.002463130036020913</v>
      </c>
      <c r="G29">
        <f t="shared" si="4"/>
        <v>-0.0045835672258383925</v>
      </c>
      <c r="H29">
        <f t="shared" si="5"/>
        <v>467.5000000000001</v>
      </c>
      <c r="I29">
        <f t="shared" si="6"/>
        <v>-275</v>
      </c>
      <c r="J29">
        <f t="shared" si="8"/>
        <v>-0.004392193298737773</v>
      </c>
      <c r="K29">
        <f>'charges concentrées'!C29+'charges concentrées'!G29</f>
        <v>-0.00840331045146093</v>
      </c>
      <c r="L29">
        <f t="shared" si="9"/>
        <v>1105.0000000000005</v>
      </c>
      <c r="M29">
        <f t="shared" si="10"/>
        <v>-650</v>
      </c>
    </row>
    <row r="30" spans="1:13" ht="12.75">
      <c r="A30">
        <f t="shared" si="11"/>
        <v>1.8000000000000005</v>
      </c>
      <c r="B30">
        <f t="shared" si="0"/>
        <v>-0.0018713233417974563</v>
      </c>
      <c r="C30">
        <f t="shared" si="1"/>
        <v>-0.004009790051048691</v>
      </c>
      <c r="D30">
        <f t="shared" si="7"/>
        <v>675.0000000000002</v>
      </c>
      <c r="E30">
        <f t="shared" si="2"/>
        <v>-375</v>
      </c>
      <c r="F30">
        <f t="shared" si="3"/>
        <v>-0.002420787427346683</v>
      </c>
      <c r="G30">
        <f t="shared" si="4"/>
        <v>-0.00482778326215376</v>
      </c>
      <c r="H30">
        <f t="shared" si="5"/>
        <v>495.0000000000001</v>
      </c>
      <c r="I30">
        <f t="shared" si="6"/>
        <v>-275</v>
      </c>
      <c r="J30">
        <f t="shared" si="8"/>
        <v>-0.004292110769144139</v>
      </c>
      <c r="K30">
        <f>'charges concentrées'!C30+'charges concentrées'!G30</f>
        <v>-0.008837573313202451</v>
      </c>
      <c r="L30">
        <f t="shared" si="9"/>
        <v>1170.0000000000005</v>
      </c>
      <c r="M30">
        <f t="shared" si="10"/>
        <v>-650</v>
      </c>
    </row>
    <row r="31" spans="1:13" ht="12.75">
      <c r="A31">
        <f t="shared" si="11"/>
        <v>1.9000000000000006</v>
      </c>
      <c r="B31">
        <f t="shared" si="0"/>
        <v>-0.0018102839968255138</v>
      </c>
      <c r="C31">
        <f t="shared" si="1"/>
        <v>-0.004193897913180277</v>
      </c>
      <c r="D31">
        <f t="shared" si="7"/>
        <v>712.5000000000002</v>
      </c>
      <c r="E31">
        <f t="shared" si="2"/>
        <v>-375</v>
      </c>
      <c r="F31">
        <f t="shared" si="3"/>
        <v>-0.0023760252410339254</v>
      </c>
      <c r="G31">
        <f t="shared" si="4"/>
        <v>-0.0050676440587197795</v>
      </c>
      <c r="H31">
        <f t="shared" si="5"/>
        <v>522.5000000000002</v>
      </c>
      <c r="I31">
        <f t="shared" si="6"/>
        <v>-275</v>
      </c>
      <c r="J31">
        <f t="shared" si="8"/>
        <v>-0.00418630923785944</v>
      </c>
      <c r="K31">
        <f>'charges concentrées'!C31+'charges concentrées'!G31</f>
        <v>-0.009261541971900057</v>
      </c>
      <c r="L31">
        <f t="shared" si="9"/>
        <v>1235.0000000000005</v>
      </c>
      <c r="M31">
        <f t="shared" si="10"/>
        <v>-650</v>
      </c>
    </row>
    <row r="32" spans="1:13" ht="12.75">
      <c r="A32">
        <f t="shared" si="11"/>
        <v>2.0000000000000004</v>
      </c>
      <c r="B32">
        <f t="shared" si="0"/>
        <v>-0.0017459452278010355</v>
      </c>
      <c r="C32">
        <f t="shared" si="1"/>
        <v>-0.004371736869612042</v>
      </c>
      <c r="D32">
        <f t="shared" si="7"/>
        <v>750.0000000000002</v>
      </c>
      <c r="E32">
        <f t="shared" si="2"/>
        <v>-375</v>
      </c>
      <c r="F32">
        <f t="shared" si="3"/>
        <v>-0.002328843477082641</v>
      </c>
      <c r="G32">
        <f t="shared" si="4"/>
        <v>-0.005302907657772594</v>
      </c>
      <c r="H32">
        <f t="shared" si="5"/>
        <v>550.0000000000001</v>
      </c>
      <c r="I32">
        <f t="shared" si="6"/>
        <v>-275</v>
      </c>
      <c r="J32">
        <f t="shared" si="8"/>
        <v>-0.004074788704883677</v>
      </c>
      <c r="K32">
        <f>'charges concentrées'!C32+'charges concentrées'!G32</f>
        <v>-0.009674644527384636</v>
      </c>
      <c r="L32">
        <f t="shared" si="9"/>
        <v>1300.0000000000005</v>
      </c>
      <c r="M32">
        <f t="shared" si="10"/>
        <v>-650</v>
      </c>
    </row>
    <row r="33" spans="1:13" ht="12.75">
      <c r="A33">
        <f t="shared" si="11"/>
        <v>2.1000000000000005</v>
      </c>
      <c r="B33">
        <f t="shared" si="0"/>
        <v>-0.0016783070347240188</v>
      </c>
      <c r="C33">
        <f t="shared" si="1"/>
        <v>-0.004542976977938734</v>
      </c>
      <c r="D33">
        <f t="shared" si="7"/>
        <v>787.5000000000002</v>
      </c>
      <c r="E33">
        <f t="shared" si="2"/>
        <v>-375</v>
      </c>
      <c r="F33">
        <f t="shared" si="3"/>
        <v>-0.0022792421354928287</v>
      </c>
      <c r="G33">
        <f t="shared" si="4"/>
        <v>-0.005533332101548357</v>
      </c>
      <c r="H33">
        <f t="shared" si="5"/>
        <v>577.5000000000002</v>
      </c>
      <c r="I33">
        <f t="shared" si="6"/>
        <v>-275</v>
      </c>
      <c r="J33">
        <f t="shared" si="8"/>
        <v>-0.003957549170216847</v>
      </c>
      <c r="K33">
        <f>'charges concentrées'!C33+'charges concentrées'!G33</f>
        <v>-0.01007630907948709</v>
      </c>
      <c r="L33">
        <f t="shared" si="9"/>
        <v>1365.0000000000005</v>
      </c>
      <c r="M33">
        <f t="shared" si="10"/>
        <v>-650</v>
      </c>
    </row>
    <row r="34" spans="1:13" ht="12.75">
      <c r="A34">
        <f t="shared" si="11"/>
        <v>2.2000000000000006</v>
      </c>
      <c r="B34">
        <f t="shared" si="0"/>
        <v>-0.0016073694175944644</v>
      </c>
      <c r="C34">
        <f t="shared" si="1"/>
        <v>-0.0047072882957550945</v>
      </c>
      <c r="D34">
        <f t="shared" si="7"/>
        <v>825.0000000000002</v>
      </c>
      <c r="E34">
        <f t="shared" si="2"/>
        <v>-375</v>
      </c>
      <c r="F34">
        <f t="shared" si="3"/>
        <v>-0.002227221216264489</v>
      </c>
      <c r="G34">
        <f t="shared" si="4"/>
        <v>-0.0057586754322832105</v>
      </c>
      <c r="H34">
        <f t="shared" si="5"/>
        <v>605.0000000000002</v>
      </c>
      <c r="I34">
        <f t="shared" si="6"/>
        <v>-275</v>
      </c>
      <c r="J34">
        <f t="shared" si="8"/>
        <v>-0.0038345906338589537</v>
      </c>
      <c r="K34">
        <f>'charges concentrées'!C34+'charges concentrées'!G34</f>
        <v>-0.010465963728038305</v>
      </c>
      <c r="L34">
        <f t="shared" si="9"/>
        <v>1430.0000000000005</v>
      </c>
      <c r="M34">
        <f t="shared" si="10"/>
        <v>-650</v>
      </c>
    </row>
    <row r="35" spans="1:13" ht="12.75">
      <c r="A35">
        <f t="shared" si="11"/>
        <v>2.3000000000000007</v>
      </c>
      <c r="B35">
        <f t="shared" si="0"/>
        <v>-0.0015331323764123735</v>
      </c>
      <c r="C35">
        <f t="shared" si="1"/>
        <v>-0.004864340880655874</v>
      </c>
      <c r="D35">
        <f t="shared" si="7"/>
        <v>862.5000000000002</v>
      </c>
      <c r="E35">
        <f t="shared" si="2"/>
        <v>-375</v>
      </c>
      <c r="F35">
        <f t="shared" si="3"/>
        <v>-0.0021727807193976222</v>
      </c>
      <c r="G35">
        <f t="shared" si="4"/>
        <v>-0.005978695692213302</v>
      </c>
      <c r="H35">
        <f t="shared" si="5"/>
        <v>632.5000000000002</v>
      </c>
      <c r="I35">
        <f t="shared" si="6"/>
        <v>-275</v>
      </c>
      <c r="J35">
        <f t="shared" si="8"/>
        <v>-0.0037059130958099957</v>
      </c>
      <c r="K35">
        <f>'charges concentrées'!C35+'charges concentrées'!G35</f>
        <v>-0.010843036572869176</v>
      </c>
      <c r="L35">
        <f t="shared" si="9"/>
        <v>1495.0000000000005</v>
      </c>
      <c r="M35">
        <f t="shared" si="10"/>
        <v>-650</v>
      </c>
    </row>
    <row r="36" spans="1:13" ht="12.75">
      <c r="A36">
        <f t="shared" si="11"/>
        <v>2.400000000000001</v>
      </c>
      <c r="B36">
        <f t="shared" si="0"/>
        <v>-0.0014555959111777442</v>
      </c>
      <c r="C36">
        <f t="shared" si="1"/>
        <v>-0.00501380479023582</v>
      </c>
      <c r="D36">
        <f t="shared" si="7"/>
        <v>900.0000000000003</v>
      </c>
      <c r="E36">
        <f t="shared" si="2"/>
        <v>-375</v>
      </c>
      <c r="F36">
        <f t="shared" si="3"/>
        <v>-0.0021159206448922276</v>
      </c>
      <c r="G36">
        <f t="shared" si="4"/>
        <v>-0.006193150923574783</v>
      </c>
      <c r="H36">
        <f t="shared" si="5"/>
        <v>660.0000000000002</v>
      </c>
      <c r="I36">
        <f t="shared" si="6"/>
        <v>-275</v>
      </c>
      <c r="J36">
        <f t="shared" si="8"/>
        <v>-0.0035715165560699716</v>
      </c>
      <c r="K36">
        <f>'charges concentrées'!C36+'charges concentrées'!G36</f>
        <v>-0.011206955713810602</v>
      </c>
      <c r="L36">
        <f t="shared" si="9"/>
        <v>1560.0000000000005</v>
      </c>
      <c r="M36">
        <f t="shared" si="10"/>
        <v>-650</v>
      </c>
    </row>
    <row r="37" spans="1:13" ht="12.75">
      <c r="A37">
        <f t="shared" si="11"/>
        <v>2.500000000000001</v>
      </c>
      <c r="B37">
        <f t="shared" si="0"/>
        <v>-0.0013747600218905782</v>
      </c>
      <c r="C37">
        <f t="shared" si="1"/>
        <v>-0.005155350082089673</v>
      </c>
      <c r="D37">
        <f t="shared" si="7"/>
        <v>937.4999999999999</v>
      </c>
      <c r="E37">
        <f t="shared" si="2"/>
        <v>125</v>
      </c>
      <c r="F37">
        <f t="shared" si="3"/>
        <v>-0.002056640992748306</v>
      </c>
      <c r="G37">
        <f t="shared" si="4"/>
        <v>-0.006401799168603799</v>
      </c>
      <c r="H37">
        <f t="shared" si="5"/>
        <v>687.5000000000002</v>
      </c>
      <c r="I37">
        <f t="shared" si="6"/>
        <v>-275</v>
      </c>
      <c r="J37">
        <f t="shared" si="8"/>
        <v>-0.0034314010146388844</v>
      </c>
      <c r="K37">
        <f>'charges concentrées'!C37+'charges concentrées'!G37</f>
        <v>-0.011557149250693472</v>
      </c>
      <c r="L37">
        <f t="shared" si="9"/>
        <v>1625</v>
      </c>
      <c r="M37">
        <f t="shared" si="10"/>
        <v>-150</v>
      </c>
    </row>
    <row r="38" spans="1:13" ht="12.75">
      <c r="A38">
        <f t="shared" si="11"/>
        <v>2.600000000000001</v>
      </c>
      <c r="B38">
        <f t="shared" si="0"/>
        <v>-0.0012928243245858998</v>
      </c>
      <c r="C38">
        <f t="shared" si="1"/>
        <v>-0.005288720134346683</v>
      </c>
      <c r="D38">
        <f t="shared" si="7"/>
        <v>924.9999999999999</v>
      </c>
      <c r="E38">
        <f t="shared" si="2"/>
        <v>125</v>
      </c>
      <c r="F38">
        <f t="shared" si="3"/>
        <v>-0.001994941762965857</v>
      </c>
      <c r="G38">
        <f t="shared" si="4"/>
        <v>-0.006604398469536494</v>
      </c>
      <c r="H38">
        <f t="shared" si="5"/>
        <v>715.0000000000002</v>
      </c>
      <c r="I38">
        <f t="shared" si="6"/>
        <v>-275</v>
      </c>
      <c r="J38">
        <f t="shared" si="8"/>
        <v>-0.0032877660875517568</v>
      </c>
      <c r="K38">
        <f>'charges concentrées'!C38+'charges concentrées'!G38</f>
        <v>-0.011893118603883177</v>
      </c>
      <c r="L38">
        <f t="shared" si="9"/>
        <v>1640</v>
      </c>
      <c r="M38">
        <f t="shared" si="10"/>
        <v>-150</v>
      </c>
    </row>
    <row r="39" spans="1:13" ht="12.75">
      <c r="A39">
        <f t="shared" si="11"/>
        <v>2.700000000000001</v>
      </c>
      <c r="B39">
        <f t="shared" si="0"/>
        <v>-0.0012119884352987335</v>
      </c>
      <c r="C39">
        <f t="shared" si="1"/>
        <v>-0.005413951607274103</v>
      </c>
      <c r="D39">
        <f t="shared" si="7"/>
        <v>912.4999999999998</v>
      </c>
      <c r="E39">
        <f t="shared" si="2"/>
        <v>125</v>
      </c>
      <c r="F39">
        <f t="shared" si="3"/>
        <v>-0.0019308229555448796</v>
      </c>
      <c r="G39">
        <f t="shared" si="4"/>
        <v>-0.006800706868609019</v>
      </c>
      <c r="H39">
        <f t="shared" si="5"/>
        <v>742.5000000000002</v>
      </c>
      <c r="I39">
        <f t="shared" si="6"/>
        <v>-275</v>
      </c>
      <c r="J39">
        <f t="shared" si="8"/>
        <v>-0.0031428113908436132</v>
      </c>
      <c r="K39">
        <f>'charges concentrées'!C39+'charges concentrées'!G39</f>
        <v>-0.012214658475883121</v>
      </c>
      <c r="L39">
        <f t="shared" si="9"/>
        <v>1655</v>
      </c>
      <c r="M39">
        <f t="shared" si="10"/>
        <v>-150</v>
      </c>
    </row>
    <row r="40" spans="1:13" ht="12.75">
      <c r="A40">
        <f t="shared" si="11"/>
        <v>2.800000000000001</v>
      </c>
      <c r="B40">
        <f t="shared" si="0"/>
        <v>-0.0011322523540290804</v>
      </c>
      <c r="C40">
        <f t="shared" si="1"/>
        <v>-0.005531154481673682</v>
      </c>
      <c r="D40">
        <f t="shared" si="7"/>
        <v>899.9999999999999</v>
      </c>
      <c r="E40">
        <f t="shared" si="2"/>
        <v>125</v>
      </c>
      <c r="F40">
        <f t="shared" si="3"/>
        <v>-0.001864284570485376</v>
      </c>
      <c r="G40">
        <f t="shared" si="4"/>
        <v>-0.006990482408057519</v>
      </c>
      <c r="H40">
        <f t="shared" si="5"/>
        <v>770.0000000000002</v>
      </c>
      <c r="I40">
        <f t="shared" si="6"/>
        <v>-275</v>
      </c>
      <c r="J40">
        <f t="shared" si="8"/>
        <v>-0.0029965369245144565</v>
      </c>
      <c r="K40">
        <f>'charges concentrées'!C40+'charges concentrées'!G40</f>
        <v>-0.012521636889731201</v>
      </c>
      <c r="L40">
        <f t="shared" si="9"/>
        <v>1670</v>
      </c>
      <c r="M40">
        <f t="shared" si="10"/>
        <v>-150</v>
      </c>
    </row>
    <row r="41" spans="1:13" ht="12.75">
      <c r="A41">
        <f t="shared" si="11"/>
        <v>2.9000000000000012</v>
      </c>
      <c r="B41">
        <f t="shared" si="0"/>
        <v>-0.0010536160807769388</v>
      </c>
      <c r="C41">
        <f t="shared" si="1"/>
        <v>-0.00564043873834717</v>
      </c>
      <c r="D41">
        <f t="shared" si="7"/>
        <v>887.4999999999998</v>
      </c>
      <c r="E41">
        <f t="shared" si="2"/>
        <v>125</v>
      </c>
      <c r="F41">
        <f t="shared" si="3"/>
        <v>-0.0017953266077873444</v>
      </c>
      <c r="G41">
        <f t="shared" si="4"/>
        <v>-0.007173483130118143</v>
      </c>
      <c r="H41">
        <f t="shared" si="5"/>
        <v>797.5000000000003</v>
      </c>
      <c r="I41">
        <f t="shared" si="6"/>
        <v>-275</v>
      </c>
      <c r="J41">
        <f t="shared" si="8"/>
        <v>-0.002848942688564283</v>
      </c>
      <c r="K41">
        <f>'charges concentrées'!C41+'charges concentrées'!G41</f>
        <v>-0.012813921868465313</v>
      </c>
      <c r="L41">
        <f t="shared" si="9"/>
        <v>1685</v>
      </c>
      <c r="M41">
        <f t="shared" si="10"/>
        <v>-150</v>
      </c>
    </row>
    <row r="42" spans="1:13" ht="12.75">
      <c r="A42">
        <f t="shared" si="11"/>
        <v>3.0000000000000013</v>
      </c>
      <c r="B42">
        <f t="shared" si="0"/>
        <v>-0.0009760796155423099</v>
      </c>
      <c r="C42">
        <f t="shared" si="1"/>
        <v>-0.0057419143580963216</v>
      </c>
      <c r="D42">
        <f t="shared" si="7"/>
        <v>874.9999999999998</v>
      </c>
      <c r="E42">
        <f t="shared" si="2"/>
        <v>125</v>
      </c>
      <c r="F42">
        <f t="shared" si="3"/>
        <v>-0.0017239490674507852</v>
      </c>
      <c r="G42">
        <f t="shared" si="4"/>
        <v>-0.007349467077027039</v>
      </c>
      <c r="H42">
        <f t="shared" si="5"/>
        <v>825.0000000000003</v>
      </c>
      <c r="I42">
        <f t="shared" si="6"/>
        <v>-275</v>
      </c>
      <c r="J42">
        <f t="shared" si="8"/>
        <v>-0.002700028682993095</v>
      </c>
      <c r="K42">
        <f>'charges concentrées'!C42+'charges concentrées'!G42</f>
        <v>-0.01309138143512336</v>
      </c>
      <c r="L42">
        <f t="shared" si="9"/>
        <v>1700</v>
      </c>
      <c r="M42">
        <f t="shared" si="10"/>
        <v>-150</v>
      </c>
    </row>
    <row r="43" spans="1:13" ht="12.75">
      <c r="A43">
        <f t="shared" si="11"/>
        <v>3.1000000000000014</v>
      </c>
      <c r="B43">
        <f aca="true" t="shared" si="12" ref="B43:B74">IF(xi&lt;LANG1,(FORCE1*(PORTEE-LANG1)*(3*(xi)^2-(PORTEE)^2+(PORTEE-LANG1)^2))/(6*MODY*10^9*Iz*PORTEE),(FORCE1*(PORTEE-LANG1)*(3*(xi)^2-(PORTEE)^2+(PORTEE-LANG1)^2))/(6*MODY*10^9*Iz*PORTEE)-(FORCE1*(xi-LANG1)*(xi-LANG1)/(2*MODY*10^9*Iz)))</f>
        <v>-0.0008996429583251938</v>
      </c>
      <c r="C43">
        <f aca="true" t="shared" si="13" ref="C43:C74">IF(xi&lt;LANG1,(FORCE1*(PORTEE-LANG1)*xi*((xi)^2-(PORTEE)^2+(PORTEE-LANG1)^2))/(6*MODY*10^9*Iz*PORTEE),(FORCE1*(PORTEE-LANG1)*xi*((xi)^2-(PORTEE)^2+(PORTEE-LANG1)^2))/(6*MODY*10^9*Iz*PORTEE)-(FORCE1*(xi-LANG1)^3)/(6*MODY*10^9*Iz))</f>
        <v>-0.0058356913217228815</v>
      </c>
      <c r="D43">
        <f aca="true" t="shared" si="14" ref="D43:D74">IF(xi&lt;LANG1,FORCE1*(PORTEE-LANG1)*xi/PORTEE,FORCE1*(PORTEE-LANG1)*xi/PORTEE+FORCE1*(LANG1-xi))</f>
        <v>862.4999999999998</v>
      </c>
      <c r="E43">
        <f aca="true" t="shared" si="15" ref="E43:E74">IF(xi&lt;LANG1,-FORCE1*(PORTEE-LANG1)/PORTEE,-FORCE1*(PORTEE-LANG1)/PORTEE+FORCE1)</f>
        <v>125</v>
      </c>
      <c r="F43">
        <f aca="true" t="shared" si="16" ref="F43:F74">IF(xi&lt;LANG2,(FORCE2*(PORTEE-LANG2)*(3*(xi)^2-(PORTEE)^2+(PORTEE-LANG2)^2))/(6*MODY*10^9*Iz*PORTEE),(FORCE2*(PORTEE-LANG2)*(3*(xi)^2-(PORTEE)^2+(PORTEE-LANG2)^2))/(6*MODY*10^9*Iz*PORTEE)-(FORCE2*(xi-LANG2)*(xi-LANG2)/(2*MODY*10^9*Iz)))</f>
        <v>-0.001650151949475699</v>
      </c>
      <c r="G43">
        <f aca="true" t="shared" si="17" ref="G43:G74">IF(xi&lt;LANG2,(FORCE2*(PORTEE-LANG2)*xi*((xi)^2-(PORTEE)^2+(PORTEE-LANG2)^2))/(6*MODY*10^9*Iz*PORTEE),(FORCE2*(PORTEE-LANG2)*xi*((xi)^2-(PORTEE)^2+(PORTEE-LANG2)^2))/(6*MODY*10^9*Iz*PORTEE)-(FORCE2*(xi-LANG2)^3)/(6*MODY*10^9*Iz))</f>
        <v>-0.007518192291020349</v>
      </c>
      <c r="H43">
        <f aca="true" t="shared" si="18" ref="H43:H74">IF(xi&lt;LANG2,FORCE2*(PORTEE-LANG2)*xi/PORTEE,FORCE2*(PORTEE-LANG2)*xi/PORTEE+FORCE2*(LANG2-xi))</f>
        <v>852.5000000000003</v>
      </c>
      <c r="I43">
        <f aca="true" t="shared" si="19" ref="I43:I74">IF(xi&lt;LANG2,-FORCE2*(PORTEE-LANG2)/PORTEE,-FORCE2*(PORTEE-LANG2)/PORTEE+FORCE2)</f>
        <v>-275</v>
      </c>
      <c r="J43">
        <f t="shared" si="8"/>
        <v>-0.002549794907800893</v>
      </c>
      <c r="K43">
        <f>'charges concentrées'!C43+'charges concentrées'!G43</f>
        <v>-0.013353883612743232</v>
      </c>
      <c r="L43">
        <f t="shared" si="9"/>
        <v>1715</v>
      </c>
      <c r="M43">
        <f t="shared" si="10"/>
        <v>-150</v>
      </c>
    </row>
    <row r="44" spans="1:13" ht="12.75">
      <c r="A44">
        <f t="shared" si="11"/>
        <v>3.2000000000000015</v>
      </c>
      <c r="B44">
        <f t="shared" si="12"/>
        <v>-0.0008243061091255902</v>
      </c>
      <c r="C44">
        <f t="shared" si="13"/>
        <v>-0.005921879610028609</v>
      </c>
      <c r="D44">
        <f t="shared" si="14"/>
        <v>849.9999999999998</v>
      </c>
      <c r="E44">
        <f t="shared" si="15"/>
        <v>125</v>
      </c>
      <c r="F44">
        <f t="shared" si="16"/>
        <v>-0.001573935253862085</v>
      </c>
      <c r="G44">
        <f t="shared" si="17"/>
        <v>-0.0076794168143342265</v>
      </c>
      <c r="H44">
        <f t="shared" si="18"/>
        <v>880.0000000000003</v>
      </c>
      <c r="I44">
        <f t="shared" si="19"/>
        <v>-275</v>
      </c>
      <c r="J44">
        <f t="shared" si="8"/>
        <v>-0.0023982413629876752</v>
      </c>
      <c r="K44">
        <f>'charges concentrées'!C44+'charges concentrées'!G44</f>
        <v>-0.013601296424362835</v>
      </c>
      <c r="L44">
        <f t="shared" si="9"/>
        <v>1730</v>
      </c>
      <c r="M44">
        <f t="shared" si="10"/>
        <v>-150</v>
      </c>
    </row>
    <row r="45" spans="1:13" ht="12.75">
      <c r="A45">
        <f t="shared" si="11"/>
        <v>3.3000000000000016</v>
      </c>
      <c r="B45">
        <f t="shared" si="12"/>
        <v>-0.0007500690679434988</v>
      </c>
      <c r="C45">
        <f t="shared" si="13"/>
        <v>-0.006000589203815251</v>
      </c>
      <c r="D45">
        <f t="shared" si="14"/>
        <v>837.4999999999997</v>
      </c>
      <c r="E45">
        <f t="shared" si="15"/>
        <v>125</v>
      </c>
      <c r="F45">
        <f t="shared" si="16"/>
        <v>-0.0014952989806099439</v>
      </c>
      <c r="G45">
        <f t="shared" si="17"/>
        <v>-0.007832898689204816</v>
      </c>
      <c r="H45">
        <f t="shared" si="18"/>
        <v>907.5000000000003</v>
      </c>
      <c r="I45">
        <f t="shared" si="19"/>
        <v>-275</v>
      </c>
      <c r="J45">
        <f t="shared" si="8"/>
        <v>-0.0022453680485534427</v>
      </c>
      <c r="K45">
        <f>'charges concentrées'!C45+'charges concentrées'!G45</f>
        <v>-0.013833487893020066</v>
      </c>
      <c r="L45">
        <f t="shared" si="9"/>
        <v>1745</v>
      </c>
      <c r="M45">
        <f t="shared" si="10"/>
        <v>-150</v>
      </c>
    </row>
    <row r="46" spans="1:13" ht="12.75">
      <c r="A46">
        <f t="shared" si="11"/>
        <v>3.4000000000000017</v>
      </c>
      <c r="B46">
        <f t="shared" si="12"/>
        <v>-0.0006769318347789199</v>
      </c>
      <c r="C46">
        <f t="shared" si="13"/>
        <v>-0.006071930083884558</v>
      </c>
      <c r="D46">
        <f t="shared" si="14"/>
        <v>824.9999999999995</v>
      </c>
      <c r="E46">
        <f t="shared" si="15"/>
        <v>125</v>
      </c>
      <c r="F46">
        <f t="shared" si="16"/>
        <v>-0.001414243129719275</v>
      </c>
      <c r="G46">
        <f t="shared" si="17"/>
        <v>-0.007978395957868265</v>
      </c>
      <c r="H46">
        <f t="shared" si="18"/>
        <v>935.0000000000006</v>
      </c>
      <c r="I46">
        <f t="shared" si="19"/>
        <v>-275</v>
      </c>
      <c r="J46">
        <f t="shared" si="8"/>
        <v>-0.0020911749644981948</v>
      </c>
      <c r="K46">
        <f>'charges concentrées'!C46+'charges concentrées'!G46</f>
        <v>-0.014050326041752822</v>
      </c>
      <c r="L46">
        <f t="shared" si="9"/>
        <v>1760</v>
      </c>
      <c r="M46">
        <f t="shared" si="10"/>
        <v>-150</v>
      </c>
    </row>
    <row r="47" spans="1:13" ht="12.75">
      <c r="A47">
        <f t="shared" si="11"/>
        <v>3.5000000000000018</v>
      </c>
      <c r="B47">
        <f t="shared" si="12"/>
        <v>-0.0006048944096318535</v>
      </c>
      <c r="C47">
        <f t="shared" si="13"/>
        <v>-0.006136012231038286</v>
      </c>
      <c r="D47">
        <f t="shared" si="14"/>
        <v>812.4999999999998</v>
      </c>
      <c r="E47">
        <f t="shared" si="15"/>
        <v>125</v>
      </c>
      <c r="F47">
        <f t="shared" si="16"/>
        <v>-0.0013307677011900792</v>
      </c>
      <c r="G47">
        <f t="shared" si="17"/>
        <v>-0.008115666662560722</v>
      </c>
      <c r="H47">
        <f t="shared" si="18"/>
        <v>962.5000000000006</v>
      </c>
      <c r="I47">
        <f t="shared" si="19"/>
        <v>-275</v>
      </c>
      <c r="J47">
        <f t="shared" si="8"/>
        <v>-0.0019356621108219327</v>
      </c>
      <c r="K47">
        <f>'charges concentrées'!C47+'charges concentrées'!G47</f>
        <v>-0.014251678893599008</v>
      </c>
      <c r="L47">
        <f t="shared" si="9"/>
        <v>1775.0000000000005</v>
      </c>
      <c r="M47">
        <f t="shared" si="10"/>
        <v>-150</v>
      </c>
    </row>
    <row r="48" spans="1:13" ht="12.75">
      <c r="A48">
        <f t="shared" si="11"/>
        <v>3.600000000000002</v>
      </c>
      <c r="B48">
        <f t="shared" si="12"/>
        <v>-0.0005339567925022996</v>
      </c>
      <c r="C48">
        <f t="shared" si="13"/>
        <v>-0.0061929456260781815</v>
      </c>
      <c r="D48">
        <f t="shared" si="14"/>
        <v>799.9999999999998</v>
      </c>
      <c r="E48">
        <f t="shared" si="15"/>
        <v>125</v>
      </c>
      <c r="F48">
        <f t="shared" si="16"/>
        <v>-0.0012448726950223556</v>
      </c>
      <c r="G48">
        <f t="shared" si="17"/>
        <v>-0.008244468845518332</v>
      </c>
      <c r="H48">
        <f t="shared" si="18"/>
        <v>990.0000000000006</v>
      </c>
      <c r="I48">
        <f t="shared" si="19"/>
        <v>-275</v>
      </c>
      <c r="J48">
        <f t="shared" si="8"/>
        <v>-0.0017788294875246552</v>
      </c>
      <c r="K48">
        <f>'charges concentrées'!C48+'charges concentrées'!G48</f>
        <v>-0.014437414471596514</v>
      </c>
      <c r="L48">
        <f t="shared" si="9"/>
        <v>1790.0000000000005</v>
      </c>
      <c r="M48">
        <f t="shared" si="10"/>
        <v>-150</v>
      </c>
    </row>
    <row r="49" spans="1:13" ht="12.75">
      <c r="A49">
        <f t="shared" si="11"/>
        <v>3.700000000000002</v>
      </c>
      <c r="B49">
        <f t="shared" si="12"/>
        <v>-0.00046411898339025813</v>
      </c>
      <c r="C49">
        <f t="shared" si="13"/>
        <v>-0.006242840249805997</v>
      </c>
      <c r="D49">
        <f t="shared" si="14"/>
        <v>787.4999999999997</v>
      </c>
      <c r="E49">
        <f t="shared" si="15"/>
        <v>125</v>
      </c>
      <c r="F49">
        <f t="shared" si="16"/>
        <v>-0.0011565581112161047</v>
      </c>
      <c r="G49">
        <f t="shared" si="17"/>
        <v>-0.008364560548977242</v>
      </c>
      <c r="H49">
        <f t="shared" si="18"/>
        <v>1017.5000000000006</v>
      </c>
      <c r="I49">
        <f t="shared" si="19"/>
        <v>-275</v>
      </c>
      <c r="J49">
        <f t="shared" si="8"/>
        <v>-0.0016206770946063627</v>
      </c>
      <c r="K49">
        <f>'charges concentrées'!C49+'charges concentrées'!G49</f>
        <v>-0.014607400798783239</v>
      </c>
      <c r="L49">
        <f t="shared" si="9"/>
        <v>1805.0000000000002</v>
      </c>
      <c r="M49">
        <f t="shared" si="10"/>
        <v>-150</v>
      </c>
    </row>
    <row r="50" spans="1:13" ht="12.75">
      <c r="A50">
        <f t="shared" si="11"/>
        <v>3.800000000000002</v>
      </c>
      <c r="B50">
        <f t="shared" si="12"/>
        <v>-0.00039538098229572883</v>
      </c>
      <c r="C50">
        <f t="shared" si="13"/>
        <v>-0.0062858060830234845</v>
      </c>
      <c r="D50">
        <f t="shared" si="14"/>
        <v>774.9999999999997</v>
      </c>
      <c r="E50">
        <f t="shared" si="15"/>
        <v>125</v>
      </c>
      <c r="F50">
        <f t="shared" si="16"/>
        <v>-0.0010658239497713263</v>
      </c>
      <c r="G50">
        <f t="shared" si="17"/>
        <v>-0.008475699815173602</v>
      </c>
      <c r="H50">
        <f t="shared" si="18"/>
        <v>1045.0000000000005</v>
      </c>
      <c r="I50">
        <f t="shared" si="19"/>
        <v>-275</v>
      </c>
      <c r="J50">
        <f t="shared" si="8"/>
        <v>-0.001461204932067055</v>
      </c>
      <c r="K50">
        <f>'charges concentrées'!C50+'charges concentrées'!G50</f>
        <v>-0.014761505898197087</v>
      </c>
      <c r="L50">
        <f t="shared" si="9"/>
        <v>1820</v>
      </c>
      <c r="M50">
        <f t="shared" si="10"/>
        <v>-150</v>
      </c>
    </row>
    <row r="51" spans="1:13" ht="12.75">
      <c r="A51">
        <f t="shared" si="11"/>
        <v>3.900000000000002</v>
      </c>
      <c r="B51">
        <f t="shared" si="12"/>
        <v>-0.00032774278921871236</v>
      </c>
      <c r="C51">
        <f t="shared" si="13"/>
        <v>-0.006321953106532391</v>
      </c>
      <c r="D51">
        <f t="shared" si="14"/>
        <v>762.4999999999997</v>
      </c>
      <c r="E51">
        <f t="shared" si="15"/>
        <v>125</v>
      </c>
      <c r="F51">
        <f t="shared" si="16"/>
        <v>-0.0009726702106880203</v>
      </c>
      <c r="G51">
        <f t="shared" si="17"/>
        <v>-0.008577644686343555</v>
      </c>
      <c r="H51">
        <f t="shared" si="18"/>
        <v>1072.5000000000005</v>
      </c>
      <c r="I51">
        <f t="shared" si="19"/>
        <v>-275</v>
      </c>
      <c r="J51">
        <f t="shared" si="8"/>
        <v>-0.0013004129999067326</v>
      </c>
      <c r="K51">
        <f>'charges concentrées'!C51+'charges concentrées'!G51</f>
        <v>-0.014899597792875946</v>
      </c>
      <c r="L51">
        <f t="shared" si="9"/>
        <v>1835</v>
      </c>
      <c r="M51">
        <f t="shared" si="10"/>
        <v>-150</v>
      </c>
    </row>
    <row r="52" spans="1:13" ht="12.75">
      <c r="A52">
        <f t="shared" si="11"/>
        <v>4.000000000000002</v>
      </c>
      <c r="B52">
        <f t="shared" si="12"/>
        <v>-0.00026120440415920883</v>
      </c>
      <c r="C52">
        <f t="shared" si="13"/>
        <v>-0.006351391301134476</v>
      </c>
      <c r="D52">
        <f t="shared" si="14"/>
        <v>749.9999999999998</v>
      </c>
      <c r="E52">
        <f t="shared" si="15"/>
        <v>125</v>
      </c>
      <c r="F52">
        <f t="shared" si="16"/>
        <v>-0.0008770968939661877</v>
      </c>
      <c r="G52">
        <f t="shared" si="17"/>
        <v>-0.008670153204723254</v>
      </c>
      <c r="H52">
        <f t="shared" si="18"/>
        <v>1100.0000000000005</v>
      </c>
      <c r="I52">
        <f t="shared" si="19"/>
        <v>-275</v>
      </c>
      <c r="J52">
        <f t="shared" si="8"/>
        <v>-0.0011383012981253965</v>
      </c>
      <c r="K52">
        <f>'charges concentrées'!C52+'charges concentrées'!G52</f>
        <v>-0.01502154450585773</v>
      </c>
      <c r="L52">
        <f t="shared" si="9"/>
        <v>1850.0000000000002</v>
      </c>
      <c r="M52">
        <f t="shared" si="10"/>
        <v>-150</v>
      </c>
    </row>
    <row r="53" spans="1:13" ht="12.75">
      <c r="A53">
        <f t="shared" si="11"/>
        <v>4.100000000000001</v>
      </c>
      <c r="B53">
        <f t="shared" si="12"/>
        <v>-0.00019576582711721736</v>
      </c>
      <c r="C53">
        <f t="shared" si="13"/>
        <v>-0.006374230647631483</v>
      </c>
      <c r="D53">
        <f t="shared" si="14"/>
        <v>737.4999999999998</v>
      </c>
      <c r="E53">
        <f t="shared" si="15"/>
        <v>125</v>
      </c>
      <c r="F53">
        <f t="shared" si="16"/>
        <v>-0.0007791039996058275</v>
      </c>
      <c r="G53">
        <f t="shared" si="17"/>
        <v>-0.008752983412548841</v>
      </c>
      <c r="H53">
        <f t="shared" si="18"/>
        <v>1127.5000000000005</v>
      </c>
      <c r="I53">
        <f t="shared" si="19"/>
        <v>-275</v>
      </c>
      <c r="J53">
        <f t="shared" si="8"/>
        <v>-0.0009748698267230449</v>
      </c>
      <c r="K53">
        <f>'charges concentrées'!C53+'charges concentrées'!G53</f>
        <v>-0.015127214060180324</v>
      </c>
      <c r="L53">
        <f t="shared" si="9"/>
        <v>1865.0000000000002</v>
      </c>
      <c r="M53">
        <f t="shared" si="10"/>
        <v>-150</v>
      </c>
    </row>
    <row r="54" spans="1:13" ht="12.75">
      <c r="A54">
        <f t="shared" si="11"/>
        <v>4.200000000000001</v>
      </c>
      <c r="B54">
        <f t="shared" si="12"/>
        <v>-0.00013142705809273878</v>
      </c>
      <c r="C54">
        <f t="shared" si="13"/>
        <v>-0.006390581126825169</v>
      </c>
      <c r="D54">
        <f t="shared" si="14"/>
        <v>724.9999999999999</v>
      </c>
      <c r="E54">
        <f t="shared" si="15"/>
        <v>125</v>
      </c>
      <c r="F54">
        <f t="shared" si="16"/>
        <v>-0.0006786915276069402</v>
      </c>
      <c r="G54">
        <f t="shared" si="17"/>
        <v>-0.008825893352056467</v>
      </c>
      <c r="H54">
        <f t="shared" si="18"/>
        <v>1155.0000000000005</v>
      </c>
      <c r="I54">
        <f t="shared" si="19"/>
        <v>-275</v>
      </c>
      <c r="J54">
        <f t="shared" si="8"/>
        <v>-0.0008101185856996789</v>
      </c>
      <c r="K54">
        <f>'charges concentrées'!C54+'charges concentrées'!G54</f>
        <v>-0.015216474478881636</v>
      </c>
      <c r="L54">
        <f t="shared" si="9"/>
        <v>1880.0000000000005</v>
      </c>
      <c r="M54">
        <f t="shared" si="10"/>
        <v>-150</v>
      </c>
    </row>
    <row r="55" spans="1:13" ht="12.75">
      <c r="A55">
        <f t="shared" si="11"/>
        <v>4.300000000000001</v>
      </c>
      <c r="B55">
        <f t="shared" si="12"/>
        <v>-6.818809708577242E-05</v>
      </c>
      <c r="C55">
        <f t="shared" si="13"/>
        <v>-0.006400552719517281</v>
      </c>
      <c r="D55">
        <f t="shared" si="14"/>
        <v>712.4999999999999</v>
      </c>
      <c r="E55">
        <f t="shared" si="15"/>
        <v>125</v>
      </c>
      <c r="F55">
        <f t="shared" si="16"/>
        <v>-0.0005758594779695252</v>
      </c>
      <c r="G55">
        <f t="shared" si="17"/>
        <v>-0.008888641065482279</v>
      </c>
      <c r="H55">
        <f t="shared" si="18"/>
        <v>1182.5000000000002</v>
      </c>
      <c r="I55">
        <f t="shared" si="19"/>
        <v>-275</v>
      </c>
      <c r="J55">
        <f t="shared" si="8"/>
        <v>-0.0006440475750552977</v>
      </c>
      <c r="K55">
        <f>'charges concentrées'!C55+'charges concentrées'!G55</f>
        <v>-0.01528919378499956</v>
      </c>
      <c r="L55">
        <f t="shared" si="9"/>
        <v>1895</v>
      </c>
      <c r="M55">
        <f t="shared" si="10"/>
        <v>-150</v>
      </c>
    </row>
    <row r="56" spans="1:13" ht="12.75">
      <c r="A56">
        <f t="shared" si="11"/>
        <v>4.4</v>
      </c>
      <c r="B56">
        <f t="shared" si="12"/>
        <v>-6.048944096317976E-06</v>
      </c>
      <c r="C56">
        <f t="shared" si="13"/>
        <v>-0.006404255406509575</v>
      </c>
      <c r="D56">
        <f t="shared" si="14"/>
        <v>699.9999999999998</v>
      </c>
      <c r="E56">
        <f t="shared" si="15"/>
        <v>125</v>
      </c>
      <c r="F56">
        <f t="shared" si="16"/>
        <v>-0.00047060785069358253</v>
      </c>
      <c r="G56">
        <f t="shared" si="17"/>
        <v>-0.008940984595062424</v>
      </c>
      <c r="H56">
        <f t="shared" si="18"/>
        <v>1210.0000000000002</v>
      </c>
      <c r="I56">
        <f t="shared" si="19"/>
        <v>-275</v>
      </c>
      <c r="J56">
        <f t="shared" si="8"/>
        <v>-0.0004766567947899005</v>
      </c>
      <c r="K56">
        <f>'charges concentrées'!C56+'charges concentrées'!G56</f>
        <v>-0.015345240001571999</v>
      </c>
      <c r="L56">
        <f t="shared" si="9"/>
        <v>1910</v>
      </c>
      <c r="M56">
        <f t="shared" si="10"/>
        <v>-150</v>
      </c>
    </row>
    <row r="57" spans="1:13" ht="12.75">
      <c r="A57">
        <f t="shared" si="11"/>
        <v>4.5</v>
      </c>
      <c r="B57">
        <f t="shared" si="12"/>
        <v>5.499040087562337E-05</v>
      </c>
      <c r="C57">
        <f t="shared" si="13"/>
        <v>-0.006401799168603796</v>
      </c>
      <c r="D57">
        <f t="shared" si="14"/>
        <v>687.5</v>
      </c>
      <c r="E57">
        <f t="shared" si="15"/>
        <v>125</v>
      </c>
      <c r="F57">
        <f t="shared" si="16"/>
        <v>-0.00036293664577911287</v>
      </c>
      <c r="G57">
        <f t="shared" si="17"/>
        <v>-0.008982681983033043</v>
      </c>
      <c r="H57">
        <f t="shared" si="18"/>
        <v>1237.5</v>
      </c>
      <c r="I57">
        <f t="shared" si="19"/>
        <v>225</v>
      </c>
      <c r="J57">
        <f t="shared" si="8"/>
        <v>-0.0003079462449034895</v>
      </c>
      <c r="K57">
        <f>'charges concentrées'!C57+'charges concentrées'!G57</f>
        <v>-0.01538448115163684</v>
      </c>
      <c r="L57">
        <f t="shared" si="9"/>
        <v>1925</v>
      </c>
      <c r="M57">
        <f t="shared" si="10"/>
        <v>350</v>
      </c>
    </row>
    <row r="58" spans="1:13" ht="12.75">
      <c r="A58">
        <f t="shared" si="11"/>
        <v>4.6</v>
      </c>
      <c r="B58">
        <f t="shared" si="12"/>
        <v>0.00011492993783005238</v>
      </c>
      <c r="C58">
        <f t="shared" si="13"/>
        <v>-0.0063932939866017</v>
      </c>
      <c r="D58">
        <f t="shared" si="14"/>
        <v>675.0000000000002</v>
      </c>
      <c r="E58">
        <f t="shared" si="15"/>
        <v>125</v>
      </c>
      <c r="F58">
        <f t="shared" si="16"/>
        <v>-0.0002550454792611406</v>
      </c>
      <c r="G58">
        <f t="shared" si="17"/>
        <v>-0.009013564592164795</v>
      </c>
      <c r="H58">
        <f t="shared" si="18"/>
        <v>1215</v>
      </c>
      <c r="I58">
        <f t="shared" si="19"/>
        <v>225</v>
      </c>
      <c r="J58">
        <f t="shared" si="8"/>
        <v>-0.00014011554143108823</v>
      </c>
      <c r="K58">
        <f>'charges concentrées'!C58+'charges concentrées'!G58</f>
        <v>-0.015406858578766496</v>
      </c>
      <c r="L58">
        <f t="shared" si="9"/>
        <v>1890.0000000000002</v>
      </c>
      <c r="M58">
        <f t="shared" si="10"/>
        <v>350</v>
      </c>
    </row>
    <row r="59" spans="1:13" ht="12.75">
      <c r="A59">
        <f t="shared" si="11"/>
        <v>4.699999999999999</v>
      </c>
      <c r="B59">
        <f t="shared" si="12"/>
        <v>0.00017376966676696916</v>
      </c>
      <c r="C59">
        <f t="shared" si="13"/>
        <v>-0.006378849841305038</v>
      </c>
      <c r="D59">
        <f t="shared" si="14"/>
        <v>662.5</v>
      </c>
      <c r="E59">
        <f t="shared" si="15"/>
        <v>125</v>
      </c>
      <c r="F59">
        <f t="shared" si="16"/>
        <v>-0.0001491339671746907</v>
      </c>
      <c r="G59">
        <f t="shared" si="17"/>
        <v>-0.009033757067366322</v>
      </c>
      <c r="H59">
        <f t="shared" si="18"/>
        <v>1192.5000000000002</v>
      </c>
      <c r="I59">
        <f t="shared" si="19"/>
        <v>225</v>
      </c>
      <c r="J59">
        <f t="shared" si="8"/>
        <v>2.463569959227846E-05</v>
      </c>
      <c r="K59">
        <f>'charges concentrées'!C59+'charges concentrées'!G59</f>
        <v>-0.01541260690867136</v>
      </c>
      <c r="L59">
        <f t="shared" si="9"/>
        <v>1855.0000000000002</v>
      </c>
      <c r="M59">
        <f t="shared" si="10"/>
        <v>350</v>
      </c>
    </row>
    <row r="60" spans="1:13" ht="12.75">
      <c r="A60">
        <f t="shared" si="11"/>
        <v>4.799999999999999</v>
      </c>
      <c r="B60">
        <f t="shared" si="12"/>
        <v>0.00023150958768637262</v>
      </c>
      <c r="C60">
        <f t="shared" si="13"/>
        <v>-0.006358576713515557</v>
      </c>
      <c r="D60">
        <f t="shared" si="14"/>
        <v>650</v>
      </c>
      <c r="E60">
        <f t="shared" si="15"/>
        <v>125</v>
      </c>
      <c r="F60">
        <f t="shared" si="16"/>
        <v>-4.520210951976364E-05</v>
      </c>
      <c r="G60">
        <f t="shared" si="17"/>
        <v>-0.00904345737408078</v>
      </c>
      <c r="H60">
        <f t="shared" si="18"/>
        <v>1170</v>
      </c>
      <c r="I60">
        <f t="shared" si="19"/>
        <v>225</v>
      </c>
      <c r="J60">
        <f t="shared" si="8"/>
        <v>0.000186307478166609</v>
      </c>
      <c r="K60">
        <f>'charges concentrées'!C60+'charges concentrées'!G60</f>
        <v>-0.015402034087596337</v>
      </c>
      <c r="L60">
        <f t="shared" si="9"/>
        <v>1820</v>
      </c>
      <c r="M60">
        <f t="shared" si="10"/>
        <v>350</v>
      </c>
    </row>
    <row r="61" spans="1:13" ht="12.75">
      <c r="A61">
        <f t="shared" si="11"/>
        <v>4.899999999999999</v>
      </c>
      <c r="B61">
        <f t="shared" si="12"/>
        <v>0.0002881497005882646</v>
      </c>
      <c r="C61">
        <f t="shared" si="13"/>
        <v>-0.006332584584035013</v>
      </c>
      <c r="D61">
        <f t="shared" si="14"/>
        <v>637.5000000000002</v>
      </c>
      <c r="E61">
        <f t="shared" si="15"/>
        <v>125</v>
      </c>
      <c r="F61">
        <f t="shared" si="16"/>
        <v>5.67500937036417E-05</v>
      </c>
      <c r="G61">
        <f t="shared" si="17"/>
        <v>-0.009042863477751326</v>
      </c>
      <c r="H61">
        <f t="shared" si="18"/>
        <v>1147.5000000000002</v>
      </c>
      <c r="I61">
        <f t="shared" si="19"/>
        <v>225</v>
      </c>
      <c r="J61">
        <f t="shared" si="8"/>
        <v>0.0003448997942919063</v>
      </c>
      <c r="K61">
        <f>'charges concentrées'!C61+'charges concentrées'!G61</f>
        <v>-0.01537544806178634</v>
      </c>
      <c r="L61">
        <f t="shared" si="9"/>
        <v>1785.0000000000005</v>
      </c>
      <c r="M61">
        <f t="shared" si="10"/>
        <v>350</v>
      </c>
    </row>
    <row r="62" spans="1:13" ht="12.75">
      <c r="A62">
        <f t="shared" si="11"/>
        <v>4.999999999999998</v>
      </c>
      <c r="B62">
        <f t="shared" si="12"/>
        <v>0.00034369000547264383</v>
      </c>
      <c r="C62">
        <f t="shared" si="13"/>
        <v>-0.006300983433665153</v>
      </c>
      <c r="D62">
        <f t="shared" si="14"/>
        <v>625.0000000000002</v>
      </c>
      <c r="E62">
        <f t="shared" si="15"/>
        <v>125</v>
      </c>
      <c r="F62">
        <f t="shared" si="16"/>
        <v>0.0001567226424955241</v>
      </c>
      <c r="G62">
        <f t="shared" si="17"/>
        <v>-0.009032173343821105</v>
      </c>
      <c r="H62">
        <f t="shared" si="18"/>
        <v>1125.0000000000005</v>
      </c>
      <c r="I62">
        <f t="shared" si="19"/>
        <v>225</v>
      </c>
      <c r="J62">
        <f t="shared" si="8"/>
        <v>0.0005004126479681679</v>
      </c>
      <c r="K62">
        <f>'charges concentrées'!C62+'charges concentrées'!G62</f>
        <v>-0.015333156777486256</v>
      </c>
      <c r="L62">
        <f t="shared" si="9"/>
        <v>1750.0000000000007</v>
      </c>
      <c r="M62">
        <f t="shared" si="10"/>
        <v>350</v>
      </c>
    </row>
    <row r="63" spans="1:13" ht="12.75">
      <c r="A63">
        <f t="shared" si="11"/>
        <v>5.099999999999998</v>
      </c>
      <c r="B63">
        <f t="shared" si="12"/>
        <v>0.0003981305023395107</v>
      </c>
      <c r="C63">
        <f t="shared" si="13"/>
        <v>-0.006263883243207735</v>
      </c>
      <c r="D63">
        <f t="shared" si="14"/>
        <v>612.5000000000005</v>
      </c>
      <c r="E63">
        <f t="shared" si="15"/>
        <v>125</v>
      </c>
      <c r="F63">
        <f t="shared" si="16"/>
        <v>0.0002547155368558842</v>
      </c>
      <c r="G63">
        <f t="shared" si="17"/>
        <v>-0.009011584937733273</v>
      </c>
      <c r="H63">
        <f t="shared" si="18"/>
        <v>1102.5000000000007</v>
      </c>
      <c r="I63">
        <f t="shared" si="19"/>
        <v>225</v>
      </c>
      <c r="J63">
        <f t="shared" si="8"/>
        <v>0.0006528460391953949</v>
      </c>
      <c r="K63">
        <f>'charges concentrées'!C63+'charges concentrées'!G63</f>
        <v>-0.015275468180941007</v>
      </c>
      <c r="L63">
        <f t="shared" si="9"/>
        <v>1715.0000000000011</v>
      </c>
      <c r="M63">
        <f t="shared" si="10"/>
        <v>350</v>
      </c>
    </row>
    <row r="64" spans="1:13" ht="12.75">
      <c r="A64">
        <f t="shared" si="11"/>
        <v>5.1999999999999975</v>
      </c>
      <c r="B64">
        <f t="shared" si="12"/>
        <v>0.00045147119118886503</v>
      </c>
      <c r="C64">
        <f t="shared" si="13"/>
        <v>-0.006221393993464501</v>
      </c>
      <c r="D64">
        <f t="shared" si="14"/>
        <v>600</v>
      </c>
      <c r="E64">
        <f t="shared" si="15"/>
        <v>125</v>
      </c>
      <c r="F64">
        <f t="shared" si="16"/>
        <v>0.00035072877678472207</v>
      </c>
      <c r="G64">
        <f t="shared" si="17"/>
        <v>-0.008981296224930978</v>
      </c>
      <c r="H64">
        <f t="shared" si="18"/>
        <v>1080.0000000000005</v>
      </c>
      <c r="I64">
        <f t="shared" si="19"/>
        <v>225</v>
      </c>
      <c r="J64">
        <f t="shared" si="8"/>
        <v>0.0008021999679735871</v>
      </c>
      <c r="K64">
        <f>'charges concentrées'!C64+'charges concentrées'!G64</f>
        <v>-0.01520269021839548</v>
      </c>
      <c r="L64">
        <f t="shared" si="9"/>
        <v>1680.0000000000005</v>
      </c>
      <c r="M64">
        <f t="shared" si="10"/>
        <v>350</v>
      </c>
    </row>
    <row r="65" spans="1:13" ht="12.75">
      <c r="A65">
        <f t="shared" si="11"/>
        <v>5.299999999999997</v>
      </c>
      <c r="B65">
        <f t="shared" si="12"/>
        <v>0.0005037120720207072</v>
      </c>
      <c r="C65">
        <f t="shared" si="13"/>
        <v>-0.006173625665237211</v>
      </c>
      <c r="D65">
        <f t="shared" si="14"/>
        <v>587.5000000000002</v>
      </c>
      <c r="E65">
        <f t="shared" si="15"/>
        <v>125</v>
      </c>
      <c r="F65">
        <f t="shared" si="16"/>
        <v>0.00044476236228203756</v>
      </c>
      <c r="G65">
        <f t="shared" si="17"/>
        <v>-0.008941505170857377</v>
      </c>
      <c r="H65">
        <f t="shared" si="18"/>
        <v>1057.5000000000007</v>
      </c>
      <c r="I65">
        <f t="shared" si="19"/>
        <v>225</v>
      </c>
      <c r="J65">
        <f t="shared" si="8"/>
        <v>0.0009484744343027447</v>
      </c>
      <c r="K65">
        <f>'charges concentrées'!C65+'charges concentrées'!G65</f>
        <v>-0.015115130836094589</v>
      </c>
      <c r="L65">
        <f t="shared" si="9"/>
        <v>1645.000000000001</v>
      </c>
      <c r="M65">
        <f t="shared" si="10"/>
        <v>350</v>
      </c>
    </row>
    <row r="66" spans="1:13" ht="12.75">
      <c r="A66">
        <f t="shared" si="11"/>
        <v>5.399999999999997</v>
      </c>
      <c r="B66">
        <f t="shared" si="12"/>
        <v>0.0005548531448350362</v>
      </c>
      <c r="C66">
        <f t="shared" si="13"/>
        <v>-0.006120688239327612</v>
      </c>
      <c r="D66">
        <f t="shared" si="14"/>
        <v>575.0000000000005</v>
      </c>
      <c r="E66">
        <f t="shared" si="15"/>
        <v>125</v>
      </c>
      <c r="F66">
        <f t="shared" si="16"/>
        <v>0.0005368162933478303</v>
      </c>
      <c r="G66">
        <f t="shared" si="17"/>
        <v>-0.008892409740955622</v>
      </c>
      <c r="H66">
        <f t="shared" si="18"/>
        <v>1035.0000000000007</v>
      </c>
      <c r="I66">
        <f t="shared" si="19"/>
        <v>225</v>
      </c>
      <c r="J66">
        <f t="shared" si="8"/>
        <v>0.0010916694381828665</v>
      </c>
      <c r="K66">
        <f>'charges concentrées'!C66+'charges concentrées'!G66</f>
        <v>-0.015013097980283234</v>
      </c>
      <c r="L66">
        <f t="shared" si="9"/>
        <v>1610.0000000000011</v>
      </c>
      <c r="M66">
        <f t="shared" si="10"/>
        <v>350</v>
      </c>
    </row>
    <row r="67" spans="1:13" ht="12.75">
      <c r="A67">
        <f t="shared" si="11"/>
        <v>5.4999999999999964</v>
      </c>
      <c r="B67">
        <f t="shared" si="12"/>
        <v>0.000604894409631854</v>
      </c>
      <c r="C67">
        <f t="shared" si="13"/>
        <v>-0.0060626916965374564</v>
      </c>
      <c r="D67">
        <f t="shared" si="14"/>
        <v>562.5000000000005</v>
      </c>
      <c r="E67">
        <f t="shared" si="15"/>
        <v>125</v>
      </c>
      <c r="F67">
        <f t="shared" si="16"/>
        <v>0.000626890569982101</v>
      </c>
      <c r="G67">
        <f t="shared" si="17"/>
        <v>-0.008834207900668864</v>
      </c>
      <c r="H67">
        <f t="shared" si="18"/>
        <v>1012.5000000000009</v>
      </c>
      <c r="I67">
        <f t="shared" si="19"/>
        <v>225</v>
      </c>
      <c r="J67">
        <f t="shared" si="8"/>
        <v>0.001231784979613955</v>
      </c>
      <c r="K67">
        <f>'charges concentrées'!C67+'charges concentrées'!G67</f>
        <v>-0.01489689959720632</v>
      </c>
      <c r="L67">
        <f t="shared" si="9"/>
        <v>1575.0000000000014</v>
      </c>
      <c r="M67">
        <f t="shared" si="10"/>
        <v>350</v>
      </c>
    </row>
    <row r="68" spans="1:13" ht="12.75">
      <c r="A68">
        <f t="shared" si="11"/>
        <v>5.599999999999996</v>
      </c>
      <c r="B68">
        <f t="shared" si="12"/>
        <v>0.0006538358664111583</v>
      </c>
      <c r="C68">
        <f t="shared" si="13"/>
        <v>-0.005999746017668493</v>
      </c>
      <c r="D68">
        <f t="shared" si="14"/>
        <v>550.0000000000007</v>
      </c>
      <c r="E68">
        <f t="shared" si="15"/>
        <v>125</v>
      </c>
      <c r="F68">
        <f t="shared" si="16"/>
        <v>0.0007149851921848492</v>
      </c>
      <c r="G68">
        <f t="shared" si="17"/>
        <v>-0.008767097615440254</v>
      </c>
      <c r="H68">
        <f t="shared" si="18"/>
        <v>990.0000000000008</v>
      </c>
      <c r="I68">
        <f t="shared" si="19"/>
        <v>225</v>
      </c>
      <c r="J68">
        <f t="shared" si="8"/>
        <v>0.0013688210585960075</v>
      </c>
      <c r="K68">
        <f>'charges concentrées'!C68+'charges concentrées'!G68</f>
        <v>-0.014766843633108748</v>
      </c>
      <c r="L68">
        <f t="shared" si="9"/>
        <v>1540.0000000000014</v>
      </c>
      <c r="M68">
        <f t="shared" si="10"/>
        <v>350</v>
      </c>
    </row>
    <row r="69" spans="1:13" ht="12.75">
      <c r="A69">
        <f t="shared" si="11"/>
        <v>5.699999999999996</v>
      </c>
      <c r="B69">
        <f t="shared" si="12"/>
        <v>0.0007016775151729507</v>
      </c>
      <c r="C69">
        <f t="shared" si="13"/>
        <v>-0.005931961183522475</v>
      </c>
      <c r="D69">
        <f t="shared" si="14"/>
        <v>537.5000000000007</v>
      </c>
      <c r="E69">
        <f t="shared" si="15"/>
        <v>125</v>
      </c>
      <c r="F69">
        <f t="shared" si="16"/>
        <v>0.0008011001599560748</v>
      </c>
      <c r="G69">
        <f t="shared" si="17"/>
        <v>-0.008691276850712946</v>
      </c>
      <c r="H69">
        <f t="shared" si="18"/>
        <v>967.500000000001</v>
      </c>
      <c r="I69">
        <f t="shared" si="19"/>
        <v>225</v>
      </c>
      <c r="J69">
        <f t="shared" si="8"/>
        <v>0.0015027776751290254</v>
      </c>
      <c r="K69">
        <f>'charges concentrées'!C69+'charges concentrées'!G69</f>
        <v>-0.01462323803423542</v>
      </c>
      <c r="L69">
        <f t="shared" si="9"/>
        <v>1505.0000000000018</v>
      </c>
      <c r="M69">
        <f t="shared" si="10"/>
        <v>350</v>
      </c>
    </row>
    <row r="70" spans="1:13" ht="12.75">
      <c r="A70">
        <f t="shared" si="11"/>
        <v>5.799999999999995</v>
      </c>
      <c r="B70">
        <f t="shared" si="12"/>
        <v>0.000748419355917229</v>
      </c>
      <c r="C70">
        <f t="shared" si="13"/>
        <v>-0.005859447174901155</v>
      </c>
      <c r="D70">
        <f t="shared" si="14"/>
        <v>525.0000000000005</v>
      </c>
      <c r="E70">
        <f t="shared" si="15"/>
        <v>125</v>
      </c>
      <c r="F70">
        <f t="shared" si="16"/>
        <v>0.0008852354732957775</v>
      </c>
      <c r="G70">
        <f t="shared" si="17"/>
        <v>-0.00860694357193009</v>
      </c>
      <c r="H70">
        <f t="shared" si="18"/>
        <v>945.0000000000009</v>
      </c>
      <c r="I70">
        <f t="shared" si="19"/>
        <v>225</v>
      </c>
      <c r="J70">
        <f t="shared" si="8"/>
        <v>0.0016336548292130064</v>
      </c>
      <c r="K70">
        <f>'charges concentrées'!C70+'charges concentrées'!G70</f>
        <v>-0.014466390746831245</v>
      </c>
      <c r="L70">
        <f t="shared" si="9"/>
        <v>1470.0000000000014</v>
      </c>
      <c r="M70">
        <f t="shared" si="10"/>
        <v>350</v>
      </c>
    </row>
    <row r="71" spans="1:13" ht="12.75">
      <c r="A71">
        <f t="shared" si="11"/>
        <v>5.899999999999995</v>
      </c>
      <c r="B71">
        <f t="shared" si="12"/>
        <v>0.0007940613886439959</v>
      </c>
      <c r="C71">
        <f t="shared" si="13"/>
        <v>-0.005782313972606279</v>
      </c>
      <c r="D71">
        <f t="shared" si="14"/>
        <v>512.5000000000007</v>
      </c>
      <c r="E71">
        <f t="shared" si="15"/>
        <v>125</v>
      </c>
      <c r="F71">
        <f t="shared" si="16"/>
        <v>0.0009673911322039582</v>
      </c>
      <c r="G71">
        <f t="shared" si="17"/>
        <v>-0.00851429574453484</v>
      </c>
      <c r="H71">
        <f t="shared" si="18"/>
        <v>922.5000000000011</v>
      </c>
      <c r="I71">
        <f t="shared" si="19"/>
        <v>225</v>
      </c>
      <c r="J71">
        <f t="shared" si="8"/>
        <v>0.0017614525208479541</v>
      </c>
      <c r="K71">
        <f>'charges concentrées'!C71+'charges concentrées'!G71</f>
        <v>-0.014296609717141119</v>
      </c>
      <c r="L71">
        <f t="shared" si="9"/>
        <v>1435.0000000000018</v>
      </c>
      <c r="M71">
        <f t="shared" si="10"/>
        <v>350</v>
      </c>
    </row>
    <row r="72" spans="1:13" ht="12.75">
      <c r="A72">
        <f t="shared" si="11"/>
        <v>5.999999999999995</v>
      </c>
      <c r="B72">
        <f t="shared" si="12"/>
        <v>0.0008386036133532513</v>
      </c>
      <c r="C72">
        <f t="shared" si="13"/>
        <v>-0.005700671557439603</v>
      </c>
      <c r="D72">
        <f t="shared" si="14"/>
        <v>500.0000000000009</v>
      </c>
      <c r="E72">
        <f t="shared" si="15"/>
        <v>125</v>
      </c>
      <c r="F72">
        <f t="shared" si="16"/>
        <v>0.0010475671366806168</v>
      </c>
      <c r="G72">
        <f t="shared" si="17"/>
        <v>-0.008413531333970348</v>
      </c>
      <c r="H72">
        <f t="shared" si="18"/>
        <v>900.0000000000013</v>
      </c>
      <c r="I72">
        <f t="shared" si="19"/>
        <v>225</v>
      </c>
      <c r="J72">
        <f t="shared" si="8"/>
        <v>0.001886170750033868</v>
      </c>
      <c r="K72">
        <f>'charges concentrées'!C72+'charges concentrées'!G72</f>
        <v>-0.014114202891409952</v>
      </c>
      <c r="L72">
        <f t="shared" si="9"/>
        <v>1400.0000000000023</v>
      </c>
      <c r="M72">
        <f t="shared" si="10"/>
        <v>350</v>
      </c>
    </row>
    <row r="73" spans="1:13" ht="12.75">
      <c r="A73">
        <f t="shared" si="11"/>
        <v>6.099999999999994</v>
      </c>
      <c r="B73">
        <f t="shared" si="12"/>
        <v>0.0008820460300449939</v>
      </c>
      <c r="C73">
        <f t="shared" si="13"/>
        <v>-0.005614629910202881</v>
      </c>
      <c r="D73">
        <f t="shared" si="14"/>
        <v>487.50000000000045</v>
      </c>
      <c r="E73">
        <f t="shared" si="15"/>
        <v>125</v>
      </c>
      <c r="F73">
        <f t="shared" si="16"/>
        <v>0.0011257634867257533</v>
      </c>
      <c r="G73">
        <f t="shared" si="17"/>
        <v>-0.00830484830567977</v>
      </c>
      <c r="H73">
        <f t="shared" si="18"/>
        <v>877.5000000000015</v>
      </c>
      <c r="I73">
        <f t="shared" si="19"/>
        <v>225</v>
      </c>
      <c r="J73">
        <f t="shared" si="8"/>
        <v>0.002007809516770747</v>
      </c>
      <c r="K73">
        <f>'charges concentrées'!C73+'charges concentrées'!G73</f>
        <v>-0.013919478215882651</v>
      </c>
      <c r="L73">
        <f t="shared" si="9"/>
        <v>1365.0000000000018</v>
      </c>
      <c r="M73">
        <f t="shared" si="10"/>
        <v>350</v>
      </c>
    </row>
    <row r="74" spans="1:13" ht="12.75">
      <c r="A74">
        <f t="shared" si="11"/>
        <v>6.199999999999994</v>
      </c>
      <c r="B74">
        <f t="shared" si="12"/>
        <v>0.0009243886387192233</v>
      </c>
      <c r="C74">
        <f t="shared" si="13"/>
        <v>-0.005524299011697858</v>
      </c>
      <c r="D74">
        <f t="shared" si="14"/>
        <v>475.0000000000007</v>
      </c>
      <c r="E74">
        <f t="shared" si="15"/>
        <v>125</v>
      </c>
      <c r="F74">
        <f t="shared" si="16"/>
        <v>0.001201980182339367</v>
      </c>
      <c r="G74">
        <f t="shared" si="17"/>
        <v>-0.00818844462510625</v>
      </c>
      <c r="H74">
        <f t="shared" si="18"/>
        <v>855.0000000000013</v>
      </c>
      <c r="I74">
        <f t="shared" si="19"/>
        <v>225</v>
      </c>
      <c r="J74">
        <f t="shared" si="8"/>
        <v>0.00212636882105859</v>
      </c>
      <c r="K74">
        <f>'charges concentrées'!C74+'charges concentrées'!G74</f>
        <v>-0.013712743636804107</v>
      </c>
      <c r="L74">
        <f t="shared" si="9"/>
        <v>1330.0000000000018</v>
      </c>
      <c r="M74">
        <f t="shared" si="10"/>
        <v>350</v>
      </c>
    </row>
    <row r="75" spans="1:13" ht="12.75">
      <c r="A75">
        <f t="shared" si="11"/>
        <v>6.299999999999994</v>
      </c>
      <c r="B75">
        <f aca="true" t="shared" si="20" ref="B75:B106">IF(xi&lt;LANG1,(FORCE1*(PORTEE-LANG1)*(3*(xi)^2-(PORTEE)^2+(PORTEE-LANG1)^2))/(6*MODY*10^9*Iz*PORTEE),(FORCE1*(PORTEE-LANG1)*(3*(xi)^2-(PORTEE)^2+(PORTEE-LANG1)^2))/(6*MODY*10^9*Iz*PORTEE)-(FORCE1*(xi-LANG1)*(xi-LANG1)/(2*MODY*10^9*Iz)))</f>
        <v>0.0009656314393759412</v>
      </c>
      <c r="C75">
        <f aca="true" t="shared" si="21" ref="C75:C106">IF(xi&lt;LANG1,(FORCE1*(PORTEE-LANG1)*xi*((xi)^2-(PORTEE)^2+(PORTEE-LANG1)^2))/(6*MODY*10^9*Iz*PORTEE),(FORCE1*(PORTEE-LANG1)*xi*((xi)^2-(PORTEE)^2+(PORTEE-LANG1)^2))/(6*MODY*10^9*Iz*PORTEE)-(FORCE1*(xi-LANG1)^3)/(6*MODY*10^9*Iz))</f>
        <v>-0.005429788842726288</v>
      </c>
      <c r="D75">
        <f aca="true" t="shared" si="22" ref="D75:D106">IF(xi&lt;LANG1,FORCE1*(PORTEE-LANG1)*xi/PORTEE,FORCE1*(PORTEE-LANG1)*xi/PORTEE+FORCE1*(LANG1-xi))</f>
        <v>462.50000000000045</v>
      </c>
      <c r="E75">
        <f aca="true" t="shared" si="23" ref="E75:E106">IF(xi&lt;LANG1,-FORCE1*(PORTEE-LANG1)/PORTEE,-FORCE1*(PORTEE-LANG1)/PORTEE+FORCE1)</f>
        <v>125</v>
      </c>
      <c r="F75">
        <f aca="true" t="shared" si="24" ref="F75:F106">IF(xi&lt;LANG2,(FORCE2*(PORTEE-LANG2)*(3*(xi)^2-(PORTEE)^2+(PORTEE-LANG2)^2))/(6*MODY*10^9*Iz*PORTEE),(FORCE2*(PORTEE-LANG2)*(3*(xi)^2-(PORTEE)^2+(PORTEE-LANG2)^2))/(6*MODY*10^9*Iz*PORTEE)-(FORCE2*(xi-LANG2)*(xi-LANG2)/(2*MODY*10^9*Iz)))</f>
        <v>0.0012762172235214584</v>
      </c>
      <c r="G75">
        <f aca="true" t="shared" si="25" ref="G75:G106">IF(xi&lt;LANG2,(FORCE2*(PORTEE-LANG2)*xi*((xi)^2-(PORTEE)^2+(PORTEE-LANG2)^2))/(6*MODY*10^9*Iz*PORTEE),(FORCE2*(PORTEE-LANG2)*xi*((xi)^2-(PORTEE)^2+(PORTEE-LANG2)^2))/(6*MODY*10^9*Iz*PORTEE)-(FORCE2*(xi-LANG2)^3)/(6*MODY*10^9*Iz))</f>
        <v>-0.008064518257692947</v>
      </c>
      <c r="H75">
        <f aca="true" t="shared" si="26" ref="H75:H106">IF(xi&lt;LANG2,FORCE2*(PORTEE-LANG2)*xi/PORTEE,FORCE2*(PORTEE-LANG2)*xi/PORTEE+FORCE2*(LANG2-xi))</f>
        <v>832.5000000000014</v>
      </c>
      <c r="I75">
        <f aca="true" t="shared" si="27" ref="I75:I106">IF(xi&lt;LANG2,-FORCE2*(PORTEE-LANG2)/PORTEE,-FORCE2*(PORTEE-LANG2)/PORTEE+FORCE2)</f>
        <v>225</v>
      </c>
      <c r="J75">
        <f t="shared" si="8"/>
        <v>0.0022418486628973996</v>
      </c>
      <c r="K75">
        <f>'charges concentrées'!C75+'charges concentrées'!G75</f>
        <v>-0.013494307100419234</v>
      </c>
      <c r="L75">
        <f t="shared" si="9"/>
        <v>1295.0000000000018</v>
      </c>
      <c r="M75">
        <f t="shared" si="10"/>
        <v>350</v>
      </c>
    </row>
    <row r="76" spans="1:13" ht="12.75">
      <c r="A76">
        <f t="shared" si="11"/>
        <v>6.399999999999993</v>
      </c>
      <c r="B76">
        <f t="shared" si="20"/>
        <v>0.0010057744320151455</v>
      </c>
      <c r="C76">
        <f t="shared" si="21"/>
        <v>-0.0053312093840899195</v>
      </c>
      <c r="D76">
        <f t="shared" si="22"/>
        <v>450.0000000000007</v>
      </c>
      <c r="E76">
        <f t="shared" si="23"/>
        <v>125</v>
      </c>
      <c r="F76">
        <f t="shared" si="24"/>
        <v>0.0013484746102720264</v>
      </c>
      <c r="G76">
        <f t="shared" si="25"/>
        <v>-0.00793326716888301</v>
      </c>
      <c r="H76">
        <f t="shared" si="26"/>
        <v>810.0000000000016</v>
      </c>
      <c r="I76">
        <f t="shared" si="27"/>
        <v>225</v>
      </c>
      <c r="J76">
        <f aca="true" t="shared" si="28" ref="J76:J112">B76+F76</f>
        <v>0.002354249042287172</v>
      </c>
      <c r="K76">
        <f>'charges concentrées'!C76+'charges concentrées'!G76</f>
        <v>-0.01326447655297293</v>
      </c>
      <c r="L76">
        <f aca="true" t="shared" si="29" ref="L76:L112">H76+D76</f>
        <v>1260.0000000000023</v>
      </c>
      <c r="M76">
        <f aca="true" t="shared" si="30" ref="M76:M112">E76+I76</f>
        <v>350</v>
      </c>
    </row>
    <row r="77" spans="1:13" ht="12.75">
      <c r="A77">
        <f t="shared" si="11"/>
        <v>6.499999999999993</v>
      </c>
      <c r="B77">
        <f t="shared" si="20"/>
        <v>0.001044817616636838</v>
      </c>
      <c r="C77">
        <f t="shared" si="21"/>
        <v>-0.005228670616590509</v>
      </c>
      <c r="D77">
        <f t="shared" si="22"/>
        <v>437.5000000000009</v>
      </c>
      <c r="E77">
        <f t="shared" si="23"/>
        <v>125</v>
      </c>
      <c r="F77">
        <f t="shared" si="24"/>
        <v>0.0014187523425910726</v>
      </c>
      <c r="G77">
        <f t="shared" si="25"/>
        <v>-0.007794889324119594</v>
      </c>
      <c r="H77">
        <f t="shared" si="26"/>
        <v>787.5000000000017</v>
      </c>
      <c r="I77">
        <f t="shared" si="27"/>
        <v>225</v>
      </c>
      <c r="J77">
        <f t="shared" si="28"/>
        <v>0.0024635699592279103</v>
      </c>
      <c r="K77">
        <f>'charges concentrées'!C77+'charges concentrées'!G77</f>
        <v>-0.013023559940710104</v>
      </c>
      <c r="L77">
        <f t="shared" si="29"/>
        <v>1225.0000000000027</v>
      </c>
      <c r="M77">
        <f t="shared" si="30"/>
        <v>350</v>
      </c>
    </row>
    <row r="78" spans="1:13" ht="12.75">
      <c r="A78">
        <f aca="true" t="shared" si="31" ref="A78:A112">A77+0.1</f>
        <v>6.5999999999999925</v>
      </c>
      <c r="B78">
        <f t="shared" si="20"/>
        <v>0.0010827609932410193</v>
      </c>
      <c r="C78">
        <f t="shared" si="21"/>
        <v>-0.005122282521029804</v>
      </c>
      <c r="D78">
        <f t="shared" si="22"/>
        <v>425.0000000000009</v>
      </c>
      <c r="E78">
        <f t="shared" si="23"/>
        <v>125</v>
      </c>
      <c r="F78">
        <f t="shared" si="24"/>
        <v>0.0014870504204785976</v>
      </c>
      <c r="G78">
        <f t="shared" si="25"/>
        <v>-0.007649582688845846</v>
      </c>
      <c r="H78">
        <f t="shared" si="26"/>
        <v>765.0000000000014</v>
      </c>
      <c r="I78">
        <f t="shared" si="27"/>
        <v>225</v>
      </c>
      <c r="J78">
        <f t="shared" si="28"/>
        <v>0.0025698114137196167</v>
      </c>
      <c r="K78">
        <f>'charges concentrées'!C78+'charges concentrées'!G78</f>
        <v>-0.01277186520987565</v>
      </c>
      <c r="L78">
        <f t="shared" si="29"/>
        <v>1190.0000000000023</v>
      </c>
      <c r="M78">
        <f t="shared" si="30"/>
        <v>350</v>
      </c>
    </row>
    <row r="79" spans="1:13" ht="12.75">
      <c r="A79">
        <f t="shared" si="31"/>
        <v>6.699999999999992</v>
      </c>
      <c r="B79">
        <f t="shared" si="20"/>
        <v>0.0011196045618276852</v>
      </c>
      <c r="C79">
        <f t="shared" si="21"/>
        <v>-0.005012155078209557</v>
      </c>
      <c r="D79">
        <f t="shared" si="22"/>
        <v>412.50000000000136</v>
      </c>
      <c r="E79">
        <f t="shared" si="23"/>
        <v>125</v>
      </c>
      <c r="F79">
        <f t="shared" si="24"/>
        <v>0.0015533688439345978</v>
      </c>
      <c r="G79">
        <f t="shared" si="25"/>
        <v>-0.0074975452285049255</v>
      </c>
      <c r="H79">
        <f t="shared" si="26"/>
        <v>742.5000000000016</v>
      </c>
      <c r="I79">
        <f t="shared" si="27"/>
        <v>225</v>
      </c>
      <c r="J79">
        <f t="shared" si="28"/>
        <v>0.002672973405762283</v>
      </c>
      <c r="K79">
        <f>'charges concentrées'!C79+'charges concentrées'!G79</f>
        <v>-0.012509700306714482</v>
      </c>
      <c r="L79">
        <f t="shared" si="29"/>
        <v>1155.000000000003</v>
      </c>
      <c r="M79">
        <f t="shared" si="30"/>
        <v>350</v>
      </c>
    </row>
    <row r="80" spans="1:13" ht="12.75">
      <c r="A80">
        <f t="shared" si="31"/>
        <v>6.799999999999992</v>
      </c>
      <c r="B80">
        <f t="shared" si="20"/>
        <v>0.0011553483223968397</v>
      </c>
      <c r="C80">
        <f t="shared" si="21"/>
        <v>-0.0048983982689315185</v>
      </c>
      <c r="D80">
        <f t="shared" si="22"/>
        <v>400.00000000000136</v>
      </c>
      <c r="E80">
        <f t="shared" si="23"/>
        <v>125</v>
      </c>
      <c r="F80">
        <f t="shared" si="24"/>
        <v>0.0016177076129590769</v>
      </c>
      <c r="G80">
        <f t="shared" si="25"/>
        <v>-0.00733897490853998</v>
      </c>
      <c r="H80">
        <f t="shared" si="26"/>
        <v>720.0000000000018</v>
      </c>
      <c r="I80">
        <f t="shared" si="27"/>
        <v>225</v>
      </c>
      <c r="J80">
        <f t="shared" si="28"/>
        <v>0.002773055935355917</v>
      </c>
      <c r="K80">
        <f>'charges concentrées'!C80+'charges concentrées'!G80</f>
        <v>-0.012237373177471499</v>
      </c>
      <c r="L80">
        <f t="shared" si="29"/>
        <v>1120.0000000000032</v>
      </c>
      <c r="M80">
        <f t="shared" si="30"/>
        <v>350</v>
      </c>
    </row>
    <row r="81" spans="1:13" ht="12.75">
      <c r="A81">
        <f t="shared" si="31"/>
        <v>6.8999999999999915</v>
      </c>
      <c r="B81">
        <f t="shared" si="20"/>
        <v>0.0011899922749484823</v>
      </c>
      <c r="C81">
        <f t="shared" si="21"/>
        <v>-0.004781122073997439</v>
      </c>
      <c r="D81">
        <f t="shared" si="22"/>
        <v>387.5000000000009</v>
      </c>
      <c r="E81">
        <f t="shared" si="23"/>
        <v>125</v>
      </c>
      <c r="F81">
        <f t="shared" si="24"/>
        <v>0.0016800667275520336</v>
      </c>
      <c r="G81">
        <f t="shared" si="25"/>
        <v>-0.007174069694394162</v>
      </c>
      <c r="H81">
        <f t="shared" si="26"/>
        <v>697.500000000002</v>
      </c>
      <c r="I81">
        <f t="shared" si="27"/>
        <v>225</v>
      </c>
      <c r="J81">
        <f t="shared" si="28"/>
        <v>0.0028700590025005157</v>
      </c>
      <c r="K81">
        <f>'charges concentrées'!C81+'charges concentrées'!G81</f>
        <v>-0.0119551917683916</v>
      </c>
      <c r="L81">
        <f t="shared" si="29"/>
        <v>1085.000000000003</v>
      </c>
      <c r="M81">
        <f t="shared" si="30"/>
        <v>350</v>
      </c>
    </row>
    <row r="82" spans="1:13" ht="12.75">
      <c r="A82">
        <f t="shared" si="31"/>
        <v>6.999999999999991</v>
      </c>
      <c r="B82">
        <f t="shared" si="20"/>
        <v>0.0012235364194826117</v>
      </c>
      <c r="C82">
        <f t="shared" si="21"/>
        <v>-0.004660436474209076</v>
      </c>
      <c r="D82">
        <f t="shared" si="22"/>
        <v>375.00000000000136</v>
      </c>
      <c r="E82">
        <f t="shared" si="23"/>
        <v>125</v>
      </c>
      <c r="F82">
        <f t="shared" si="24"/>
        <v>0.001740446187713467</v>
      </c>
      <c r="G82">
        <f t="shared" si="25"/>
        <v>-0.007003027551510626</v>
      </c>
      <c r="H82">
        <f t="shared" si="26"/>
        <v>675.000000000002</v>
      </c>
      <c r="I82">
        <f t="shared" si="27"/>
        <v>225</v>
      </c>
      <c r="J82">
        <f t="shared" si="28"/>
        <v>0.0029639826071960786</v>
      </c>
      <c r="K82">
        <f>'charges concentrées'!C82+'charges concentrées'!G82</f>
        <v>-0.011663464025719703</v>
      </c>
      <c r="L82">
        <f t="shared" si="29"/>
        <v>1050.0000000000034</v>
      </c>
      <c r="M82">
        <f t="shared" si="30"/>
        <v>350</v>
      </c>
    </row>
    <row r="83" spans="1:13" ht="12.75">
      <c r="A83">
        <f t="shared" si="31"/>
        <v>7.099999999999991</v>
      </c>
      <c r="B83">
        <f t="shared" si="20"/>
        <v>0.0012559807559992323</v>
      </c>
      <c r="C83">
        <f t="shared" si="21"/>
        <v>-0.004536451450368169</v>
      </c>
      <c r="D83">
        <f t="shared" si="22"/>
        <v>362.5000000000009</v>
      </c>
      <c r="E83">
        <f t="shared" si="23"/>
        <v>125</v>
      </c>
      <c r="F83">
        <f t="shared" si="24"/>
        <v>0.0017988459934433804</v>
      </c>
      <c r="G83">
        <f t="shared" si="25"/>
        <v>-0.006826046445332521</v>
      </c>
      <c r="H83">
        <f t="shared" si="26"/>
        <v>652.500000000002</v>
      </c>
      <c r="I83">
        <f t="shared" si="27"/>
        <v>225</v>
      </c>
      <c r="J83">
        <f t="shared" si="28"/>
        <v>0.0030548267494426126</v>
      </c>
      <c r="K83">
        <f>'charges concentrées'!C83+'charges concentrées'!G83</f>
        <v>-0.01136249789570069</v>
      </c>
      <c r="L83">
        <f t="shared" si="29"/>
        <v>1015.000000000003</v>
      </c>
      <c r="M83">
        <f t="shared" si="30"/>
        <v>350</v>
      </c>
    </row>
    <row r="84" spans="1:13" ht="12.75">
      <c r="A84">
        <f t="shared" si="31"/>
        <v>7.19999999999999</v>
      </c>
      <c r="B84">
        <f t="shared" si="20"/>
        <v>0.001287325284498336</v>
      </c>
      <c r="C84">
        <f t="shared" si="21"/>
        <v>-0.0044092769832764795</v>
      </c>
      <c r="D84">
        <f t="shared" si="22"/>
        <v>350.00000000000136</v>
      </c>
      <c r="E84">
        <f t="shared" si="23"/>
        <v>125</v>
      </c>
      <c r="F84">
        <f t="shared" si="24"/>
        <v>0.0018552661447417693</v>
      </c>
      <c r="G84">
        <f t="shared" si="25"/>
        <v>-0.006643324341303001</v>
      </c>
      <c r="H84">
        <f t="shared" si="26"/>
        <v>630.0000000000023</v>
      </c>
      <c r="I84">
        <f t="shared" si="27"/>
        <v>225</v>
      </c>
      <c r="J84">
        <f t="shared" si="28"/>
        <v>0.0031425914292401054</v>
      </c>
      <c r="K84">
        <f>'charges concentrées'!C84+'charges concentrées'!G84</f>
        <v>-0.01105260132457948</v>
      </c>
      <c r="L84">
        <f t="shared" si="29"/>
        <v>980.0000000000036</v>
      </c>
      <c r="M84">
        <f t="shared" si="30"/>
        <v>350</v>
      </c>
    </row>
    <row r="85" spans="1:13" ht="12.75">
      <c r="A85">
        <f t="shared" si="31"/>
        <v>7.29999999999999</v>
      </c>
      <c r="B85">
        <f t="shared" si="20"/>
        <v>0.0013175700049799302</v>
      </c>
      <c r="C85">
        <f t="shared" si="21"/>
        <v>-0.004279023053735752</v>
      </c>
      <c r="D85">
        <f t="shared" si="22"/>
        <v>337.50000000000136</v>
      </c>
      <c r="E85">
        <f t="shared" si="23"/>
        <v>125</v>
      </c>
      <c r="F85">
        <f t="shared" si="24"/>
        <v>0.0019097066416086368</v>
      </c>
      <c r="G85">
        <f t="shared" si="25"/>
        <v>-0.006455059204865218</v>
      </c>
      <c r="H85">
        <f t="shared" si="26"/>
        <v>607.500000000002</v>
      </c>
      <c r="I85">
        <f t="shared" si="27"/>
        <v>225</v>
      </c>
      <c r="J85">
        <f t="shared" si="28"/>
        <v>0.003227276646588567</v>
      </c>
      <c r="K85">
        <f>'charges concentrées'!C85+'charges concentrées'!G85</f>
        <v>-0.01073408225860097</v>
      </c>
      <c r="L85">
        <f t="shared" si="29"/>
        <v>945.0000000000034</v>
      </c>
      <c r="M85">
        <f t="shared" si="30"/>
        <v>350</v>
      </c>
    </row>
    <row r="86" spans="1:13" ht="12.75">
      <c r="A86">
        <f t="shared" si="31"/>
        <v>7.39999999999999</v>
      </c>
      <c r="B86">
        <f t="shared" si="20"/>
        <v>0.0013467149174440094</v>
      </c>
      <c r="C86">
        <f t="shared" si="21"/>
        <v>-0.0041457996425477445</v>
      </c>
      <c r="D86">
        <f t="shared" si="22"/>
        <v>325.0000000000009</v>
      </c>
      <c r="E86">
        <f t="shared" si="23"/>
        <v>125</v>
      </c>
      <c r="F86">
        <f t="shared" si="24"/>
        <v>0.001962167484043981</v>
      </c>
      <c r="G86">
        <f t="shared" si="25"/>
        <v>-0.006261449001462326</v>
      </c>
      <c r="H86">
        <f t="shared" si="26"/>
        <v>585.0000000000023</v>
      </c>
      <c r="I86">
        <f t="shared" si="27"/>
        <v>225</v>
      </c>
      <c r="J86">
        <f t="shared" si="28"/>
        <v>0.0033088824014879904</v>
      </c>
      <c r="K86">
        <f>'charges concentrées'!C86+'charges concentrées'!G86</f>
        <v>-0.01040724864401007</v>
      </c>
      <c r="L86">
        <f t="shared" si="29"/>
        <v>910.0000000000032</v>
      </c>
      <c r="M86">
        <f t="shared" si="30"/>
        <v>350</v>
      </c>
    </row>
    <row r="87" spans="1:13" ht="12.75">
      <c r="A87">
        <f t="shared" si="31"/>
        <v>7.499999999999989</v>
      </c>
      <c r="B87">
        <f t="shared" si="20"/>
        <v>0.0013747600218905797</v>
      </c>
      <c r="C87">
        <f t="shared" si="21"/>
        <v>-0.004009716730514201</v>
      </c>
      <c r="D87">
        <f t="shared" si="22"/>
        <v>312.50000000000136</v>
      </c>
      <c r="E87">
        <f t="shared" si="23"/>
        <v>125</v>
      </c>
      <c r="F87">
        <f t="shared" si="24"/>
        <v>0.0020126486720478043</v>
      </c>
      <c r="G87">
        <f t="shared" si="25"/>
        <v>-0.006062691696537474</v>
      </c>
      <c r="H87">
        <f t="shared" si="26"/>
        <v>562.5000000000025</v>
      </c>
      <c r="I87">
        <f t="shared" si="27"/>
        <v>225</v>
      </c>
      <c r="J87">
        <f t="shared" si="28"/>
        <v>0.003387408693938384</v>
      </c>
      <c r="K87">
        <f>'charges concentrées'!C87+'charges concentrées'!G87</f>
        <v>-0.010072408427051675</v>
      </c>
      <c r="L87">
        <f t="shared" si="29"/>
        <v>875.0000000000039</v>
      </c>
      <c r="M87">
        <f t="shared" si="30"/>
        <v>350</v>
      </c>
    </row>
    <row r="88" spans="1:13" ht="12.75">
      <c r="A88">
        <f t="shared" si="31"/>
        <v>7.599999999999989</v>
      </c>
      <c r="B88">
        <f t="shared" si="20"/>
        <v>0.0014017053183196342</v>
      </c>
      <c r="C88">
        <f t="shared" si="21"/>
        <v>-0.003870884298436879</v>
      </c>
      <c r="D88">
        <f t="shared" si="22"/>
        <v>300.00000000000136</v>
      </c>
      <c r="E88">
        <f t="shared" si="23"/>
        <v>125</v>
      </c>
      <c r="F88">
        <f t="shared" si="24"/>
        <v>0.0020611502056201033</v>
      </c>
      <c r="G88">
        <f t="shared" si="25"/>
        <v>-0.005858985255533817</v>
      </c>
      <c r="H88">
        <f t="shared" si="26"/>
        <v>540.0000000000027</v>
      </c>
      <c r="I88">
        <f t="shared" si="27"/>
        <v>225</v>
      </c>
      <c r="J88">
        <f t="shared" si="28"/>
        <v>0.0034628555239397374</v>
      </c>
      <c r="K88">
        <f>'charges concentrées'!C88+'charges concentrées'!G88</f>
        <v>-0.009729869553970696</v>
      </c>
      <c r="L88">
        <f t="shared" si="29"/>
        <v>840.0000000000041</v>
      </c>
      <c r="M88">
        <f t="shared" si="30"/>
        <v>350</v>
      </c>
    </row>
    <row r="89" spans="1:13" ht="12.75">
      <c r="A89">
        <f t="shared" si="31"/>
        <v>7.699999999999989</v>
      </c>
      <c r="B89">
        <f t="shared" si="20"/>
        <v>0.0014275508067311754</v>
      </c>
      <c r="C89">
        <f t="shared" si="21"/>
        <v>-0.003729412327117528</v>
      </c>
      <c r="D89">
        <f t="shared" si="22"/>
        <v>287.5000000000009</v>
      </c>
      <c r="E89">
        <f t="shared" si="23"/>
        <v>125</v>
      </c>
      <c r="F89">
        <f t="shared" si="24"/>
        <v>0.0021076720847608803</v>
      </c>
      <c r="G89">
        <f t="shared" si="25"/>
        <v>-0.005650527643894508</v>
      </c>
      <c r="H89">
        <f t="shared" si="26"/>
        <v>517.5000000000025</v>
      </c>
      <c r="I89">
        <f t="shared" si="27"/>
        <v>225</v>
      </c>
      <c r="J89">
        <f t="shared" si="28"/>
        <v>0.0035352228914920557</v>
      </c>
      <c r="K89">
        <f>'charges concentrées'!C89+'charges concentrées'!G89</f>
        <v>-0.009379939971012035</v>
      </c>
      <c r="L89">
        <f t="shared" si="29"/>
        <v>805.0000000000034</v>
      </c>
      <c r="M89">
        <f t="shared" si="30"/>
        <v>350</v>
      </c>
    </row>
    <row r="90" spans="1:13" ht="12.75">
      <c r="A90">
        <f t="shared" si="31"/>
        <v>7.799999999999988</v>
      </c>
      <c r="B90">
        <f t="shared" si="20"/>
        <v>0.001452296487125207</v>
      </c>
      <c r="C90">
        <f t="shared" si="21"/>
        <v>-0.0035854107973578957</v>
      </c>
      <c r="D90">
        <f t="shared" si="22"/>
        <v>275.00000000000136</v>
      </c>
      <c r="E90">
        <f t="shared" si="23"/>
        <v>125</v>
      </c>
      <c r="F90">
        <f t="shared" si="24"/>
        <v>0.0021522143094701352</v>
      </c>
      <c r="G90">
        <f t="shared" si="25"/>
        <v>-0.005437516827062693</v>
      </c>
      <c r="H90">
        <f t="shared" si="26"/>
        <v>495.00000000000273</v>
      </c>
      <c r="I90">
        <f t="shared" si="27"/>
        <v>225</v>
      </c>
      <c r="J90">
        <f t="shared" si="28"/>
        <v>0.003604510796595342</v>
      </c>
      <c r="K90">
        <f>'charges concentrées'!C90+'charges concentrées'!G90</f>
        <v>-0.009022927624420588</v>
      </c>
      <c r="L90">
        <f t="shared" si="29"/>
        <v>770.0000000000041</v>
      </c>
      <c r="M90">
        <f t="shared" si="30"/>
        <v>350</v>
      </c>
    </row>
    <row r="91" spans="1:13" ht="12.75">
      <c r="A91">
        <f t="shared" si="31"/>
        <v>7.899999999999988</v>
      </c>
      <c r="B91">
        <f t="shared" si="20"/>
        <v>0.0014759423595017244</v>
      </c>
      <c r="C91">
        <f t="shared" si="21"/>
        <v>-0.003438989689959737</v>
      </c>
      <c r="D91">
        <f t="shared" si="22"/>
        <v>262.50000000000136</v>
      </c>
      <c r="E91">
        <f t="shared" si="23"/>
        <v>125</v>
      </c>
      <c r="F91">
        <f t="shared" si="24"/>
        <v>0.002194776879747868</v>
      </c>
      <c r="G91">
        <f t="shared" si="25"/>
        <v>-0.005220150770481531</v>
      </c>
      <c r="H91">
        <f t="shared" si="26"/>
        <v>472.50000000000296</v>
      </c>
      <c r="I91">
        <f t="shared" si="27"/>
        <v>225</v>
      </c>
      <c r="J91">
        <f t="shared" si="28"/>
        <v>0.0036707192392495926</v>
      </c>
      <c r="K91">
        <f>'charges concentrées'!C91+'charges concentrées'!G91</f>
        <v>-0.008659140460441268</v>
      </c>
      <c r="L91">
        <f t="shared" si="29"/>
        <v>735.0000000000043</v>
      </c>
      <c r="M91">
        <f t="shared" si="30"/>
        <v>350</v>
      </c>
    </row>
    <row r="92" spans="1:13" ht="12.75">
      <c r="A92">
        <f t="shared" si="31"/>
        <v>7.999999999999988</v>
      </c>
      <c r="B92">
        <f t="shared" si="20"/>
        <v>0.0014984884238607304</v>
      </c>
      <c r="C92">
        <f t="shared" si="21"/>
        <v>-0.0032902589857248046</v>
      </c>
      <c r="D92">
        <f t="shared" si="22"/>
        <v>250.00000000000182</v>
      </c>
      <c r="E92">
        <f t="shared" si="23"/>
        <v>125</v>
      </c>
      <c r="F92">
        <f t="shared" si="24"/>
        <v>0.0022353597955940773</v>
      </c>
      <c r="G92">
        <f t="shared" si="25"/>
        <v>-0.004998627439594174</v>
      </c>
      <c r="H92">
        <f t="shared" si="26"/>
        <v>450.00000000000296</v>
      </c>
      <c r="I92">
        <f t="shared" si="27"/>
        <v>225</v>
      </c>
      <c r="J92">
        <f t="shared" si="28"/>
        <v>0.0037338482194548077</v>
      </c>
      <c r="K92">
        <f>'charges concentrées'!C92+'charges concentrées'!G92</f>
        <v>-0.008288886425318978</v>
      </c>
      <c r="L92">
        <f t="shared" si="29"/>
        <v>700.0000000000048</v>
      </c>
      <c r="M92">
        <f t="shared" si="30"/>
        <v>350</v>
      </c>
    </row>
    <row r="93" spans="1:13" ht="12.75">
      <c r="A93">
        <f t="shared" si="31"/>
        <v>8.099999999999987</v>
      </c>
      <c r="B93">
        <f t="shared" si="20"/>
        <v>0.0015199346802022206</v>
      </c>
      <c r="C93">
        <f t="shared" si="21"/>
        <v>-0.003139328665454846</v>
      </c>
      <c r="D93">
        <f t="shared" si="22"/>
        <v>237.50000000000182</v>
      </c>
      <c r="E93">
        <f t="shared" si="23"/>
        <v>125</v>
      </c>
      <c r="F93">
        <f t="shared" si="24"/>
        <v>0.002273963057008765</v>
      </c>
      <c r="G93">
        <f t="shared" si="25"/>
        <v>-0.004773144799843771</v>
      </c>
      <c r="H93">
        <f t="shared" si="26"/>
        <v>427.50000000000273</v>
      </c>
      <c r="I93">
        <f t="shared" si="27"/>
        <v>225</v>
      </c>
      <c r="J93">
        <f t="shared" si="28"/>
        <v>0.0037938977372109855</v>
      </c>
      <c r="K93">
        <f>'charges concentrées'!C93+'charges concentrées'!G93</f>
        <v>-0.007912473465298617</v>
      </c>
      <c r="L93">
        <f t="shared" si="29"/>
        <v>665.0000000000045</v>
      </c>
      <c r="M93">
        <f t="shared" si="30"/>
        <v>350</v>
      </c>
    </row>
    <row r="94" spans="1:13" ht="12.75">
      <c r="A94">
        <f t="shared" si="31"/>
        <v>8.199999999999987</v>
      </c>
      <c r="B94">
        <f t="shared" si="20"/>
        <v>0.0015402811285262037</v>
      </c>
      <c r="C94">
        <f t="shared" si="21"/>
        <v>-0.002986308709951613</v>
      </c>
      <c r="D94">
        <f t="shared" si="22"/>
        <v>225.00000000000136</v>
      </c>
      <c r="E94">
        <f t="shared" si="23"/>
        <v>125</v>
      </c>
      <c r="F94">
        <f t="shared" si="24"/>
        <v>0.00231058666399193</v>
      </c>
      <c r="G94">
        <f t="shared" si="25"/>
        <v>-0.004543900816673474</v>
      </c>
      <c r="H94">
        <f t="shared" si="26"/>
        <v>405.00000000000296</v>
      </c>
      <c r="I94">
        <f t="shared" si="27"/>
        <v>225</v>
      </c>
      <c r="J94">
        <f t="shared" si="28"/>
        <v>0.0038508677925181336</v>
      </c>
      <c r="K94">
        <f>'charges concentrées'!C94+'charges concentrées'!G94</f>
        <v>-0.007530209526625087</v>
      </c>
      <c r="L94">
        <f t="shared" si="29"/>
        <v>630.0000000000043</v>
      </c>
      <c r="M94">
        <f t="shared" si="30"/>
        <v>350</v>
      </c>
    </row>
    <row r="95" spans="1:13" ht="12.75">
      <c r="A95">
        <f t="shared" si="31"/>
        <v>8.299999999999986</v>
      </c>
      <c r="B95">
        <f t="shared" si="20"/>
        <v>0.0015595277688326735</v>
      </c>
      <c r="C95">
        <f t="shared" si="21"/>
        <v>-0.0028313091000168565</v>
      </c>
      <c r="D95">
        <f t="shared" si="22"/>
        <v>212.50000000000182</v>
      </c>
      <c r="E95">
        <f t="shared" si="23"/>
        <v>125</v>
      </c>
      <c r="F95">
        <f t="shared" si="24"/>
        <v>0.0023452306165435734</v>
      </c>
      <c r="G95">
        <f t="shared" si="25"/>
        <v>-0.004311093455526437</v>
      </c>
      <c r="H95">
        <f t="shared" si="26"/>
        <v>382.5000000000032</v>
      </c>
      <c r="I95">
        <f t="shared" si="27"/>
        <v>225</v>
      </c>
      <c r="J95">
        <f t="shared" si="28"/>
        <v>0.003904758385376247</v>
      </c>
      <c r="K95">
        <f>'charges concentrées'!C95+'charges concentrées'!G95</f>
        <v>-0.007142402555543294</v>
      </c>
      <c r="L95">
        <f t="shared" si="29"/>
        <v>595.000000000005</v>
      </c>
      <c r="M95">
        <f t="shared" si="30"/>
        <v>350</v>
      </c>
    </row>
    <row r="96" spans="1:13" ht="12.75">
      <c r="A96">
        <f t="shared" si="31"/>
        <v>8.399999999999986</v>
      </c>
      <c r="B96">
        <f t="shared" si="20"/>
        <v>0.001577674601121625</v>
      </c>
      <c r="C96">
        <f t="shared" si="21"/>
        <v>-0.0026744398164523318</v>
      </c>
      <c r="D96">
        <f t="shared" si="22"/>
        <v>200.00000000000182</v>
      </c>
      <c r="E96">
        <f t="shared" si="23"/>
        <v>125</v>
      </c>
      <c r="F96">
        <f t="shared" si="24"/>
        <v>0.0023778949146636913</v>
      </c>
      <c r="G96">
        <f t="shared" si="25"/>
        <v>-0.004074920681845813</v>
      </c>
      <c r="H96">
        <f t="shared" si="26"/>
        <v>360.0000000000032</v>
      </c>
      <c r="I96">
        <f t="shared" si="27"/>
        <v>225</v>
      </c>
      <c r="J96">
        <f t="shared" si="28"/>
        <v>0.003955569515785316</v>
      </c>
      <c r="K96">
        <f>'charges concentrées'!C96+'charges concentrées'!G96</f>
        <v>-0.006749360498298145</v>
      </c>
      <c r="L96">
        <f t="shared" si="29"/>
        <v>560.000000000005</v>
      </c>
      <c r="M96">
        <f t="shared" si="30"/>
        <v>350</v>
      </c>
    </row>
    <row r="97" spans="1:13" ht="12.75">
      <c r="A97">
        <f t="shared" si="31"/>
        <v>8.499999999999986</v>
      </c>
      <c r="B97">
        <f t="shared" si="20"/>
        <v>0.001594721625393071</v>
      </c>
      <c r="C97">
        <f t="shared" si="21"/>
        <v>-0.002515810840059784</v>
      </c>
      <c r="D97">
        <f t="shared" si="22"/>
        <v>187.50000000000182</v>
      </c>
      <c r="E97">
        <f t="shared" si="23"/>
        <v>125</v>
      </c>
      <c r="F97">
        <f t="shared" si="24"/>
        <v>0.00240857955835229</v>
      </c>
      <c r="G97">
        <f t="shared" si="25"/>
        <v>-0.0038355804610747495</v>
      </c>
      <c r="H97">
        <f t="shared" si="26"/>
        <v>337.50000000000296</v>
      </c>
      <c r="I97">
        <f t="shared" si="27"/>
        <v>225</v>
      </c>
      <c r="J97">
        <f t="shared" si="28"/>
        <v>0.004003301183745361</v>
      </c>
      <c r="K97">
        <f>'charges concentrées'!C97+'charges concentrées'!G97</f>
        <v>-0.006351391301134534</v>
      </c>
      <c r="L97">
        <f t="shared" si="29"/>
        <v>525.0000000000048</v>
      </c>
      <c r="M97">
        <f t="shared" si="30"/>
        <v>350</v>
      </c>
    </row>
    <row r="98" spans="1:13" ht="12.75">
      <c r="A98">
        <f t="shared" si="31"/>
        <v>8.599999999999985</v>
      </c>
      <c r="B98">
        <f t="shared" si="20"/>
        <v>0.0016106688416470012</v>
      </c>
      <c r="C98">
        <f t="shared" si="21"/>
        <v>-0.002355532151640966</v>
      </c>
      <c r="D98">
        <f t="shared" si="22"/>
        <v>175.00000000000182</v>
      </c>
      <c r="E98">
        <f t="shared" si="23"/>
        <v>125</v>
      </c>
      <c r="F98">
        <f t="shared" si="24"/>
        <v>0.002437284547609367</v>
      </c>
      <c r="G98">
        <f t="shared" si="25"/>
        <v>-0.003593270758656404</v>
      </c>
      <c r="H98">
        <f t="shared" si="26"/>
        <v>315.0000000000032</v>
      </c>
      <c r="I98">
        <f t="shared" si="27"/>
        <v>225</v>
      </c>
      <c r="J98">
        <f t="shared" si="28"/>
        <v>0.004047953389256368</v>
      </c>
      <c r="K98">
        <f>'charges concentrées'!C98+'charges concentrées'!G98</f>
        <v>-0.00594880291029737</v>
      </c>
      <c r="L98">
        <f t="shared" si="29"/>
        <v>490.000000000005</v>
      </c>
      <c r="M98">
        <f t="shared" si="30"/>
        <v>350</v>
      </c>
    </row>
    <row r="99" spans="1:13" ht="12.75">
      <c r="A99">
        <f t="shared" si="31"/>
        <v>8.699999999999985</v>
      </c>
      <c r="B99">
        <f t="shared" si="20"/>
        <v>0.00162551624988342</v>
      </c>
      <c r="C99">
        <f t="shared" si="21"/>
        <v>-0.002193713731997629</v>
      </c>
      <c r="D99">
        <f t="shared" si="22"/>
        <v>162.50000000000182</v>
      </c>
      <c r="E99">
        <f t="shared" si="23"/>
        <v>125</v>
      </c>
      <c r="F99">
        <f t="shared" si="24"/>
        <v>0.002464009882434919</v>
      </c>
      <c r="G99">
        <f t="shared" si="25"/>
        <v>-0.003348189540033928</v>
      </c>
      <c r="H99">
        <f t="shared" si="26"/>
        <v>292.5000000000032</v>
      </c>
      <c r="I99">
        <f t="shared" si="27"/>
        <v>225</v>
      </c>
      <c r="J99">
        <f t="shared" si="28"/>
        <v>0.004089526132318339</v>
      </c>
      <c r="K99">
        <f>'charges concentrées'!C99+'charges concentrées'!G99</f>
        <v>-0.005541903272031557</v>
      </c>
      <c r="L99">
        <f t="shared" si="29"/>
        <v>455.000000000005</v>
      </c>
      <c r="M99">
        <f t="shared" si="30"/>
        <v>350</v>
      </c>
    </row>
    <row r="100" spans="1:13" ht="12.75">
      <c r="A100">
        <f t="shared" si="31"/>
        <v>8.799999999999985</v>
      </c>
      <c r="B100">
        <f t="shared" si="20"/>
        <v>0.0016392638501023273</v>
      </c>
      <c r="C100">
        <f t="shared" si="21"/>
        <v>-0.002030465561931531</v>
      </c>
      <c r="D100">
        <f t="shared" si="22"/>
        <v>150.00000000000182</v>
      </c>
      <c r="E100">
        <f t="shared" si="23"/>
        <v>125</v>
      </c>
      <c r="F100">
        <f t="shared" si="24"/>
        <v>0.0024887555628289506</v>
      </c>
      <c r="G100">
        <f t="shared" si="25"/>
        <v>-0.003100534770650475</v>
      </c>
      <c r="H100">
        <f t="shared" si="26"/>
        <v>270.0000000000032</v>
      </c>
      <c r="I100">
        <f t="shared" si="27"/>
        <v>225</v>
      </c>
      <c r="J100">
        <f t="shared" si="28"/>
        <v>0.004128019412931278</v>
      </c>
      <c r="K100">
        <f>'charges concentrées'!C100+'charges concentrées'!G100</f>
        <v>-0.005131000332582006</v>
      </c>
      <c r="L100">
        <f t="shared" si="29"/>
        <v>420.000000000005</v>
      </c>
      <c r="M100">
        <f t="shared" si="30"/>
        <v>350</v>
      </c>
    </row>
    <row r="101" spans="1:13" ht="12.75">
      <c r="A101">
        <f t="shared" si="31"/>
        <v>8.899999999999984</v>
      </c>
      <c r="B101">
        <f t="shared" si="20"/>
        <v>0.0016519116423037196</v>
      </c>
      <c r="C101">
        <f t="shared" si="21"/>
        <v>-0.001865897622244414</v>
      </c>
      <c r="D101">
        <f t="shared" si="22"/>
        <v>137.50000000000182</v>
      </c>
      <c r="E101">
        <f t="shared" si="23"/>
        <v>125</v>
      </c>
      <c r="F101">
        <f t="shared" si="24"/>
        <v>0.0025115215887914592</v>
      </c>
      <c r="G101">
        <f t="shared" si="25"/>
        <v>-0.0028505044159491903</v>
      </c>
      <c r="H101">
        <f t="shared" si="26"/>
        <v>247.50000000000318</v>
      </c>
      <c r="I101">
        <f t="shared" si="27"/>
        <v>225</v>
      </c>
      <c r="J101">
        <f t="shared" si="28"/>
        <v>0.004163433231095179</v>
      </c>
      <c r="K101">
        <f>'charges concentrées'!C101+'charges concentrées'!G101</f>
        <v>-0.004716402038193604</v>
      </c>
      <c r="L101">
        <f t="shared" si="29"/>
        <v>385.000000000005</v>
      </c>
      <c r="M101">
        <f t="shared" si="30"/>
        <v>350</v>
      </c>
    </row>
    <row r="102" spans="1:13" ht="12.75">
      <c r="A102">
        <f t="shared" si="31"/>
        <v>8.999999999999984</v>
      </c>
      <c r="B102">
        <f t="shared" si="20"/>
        <v>0.0016634596264876022</v>
      </c>
      <c r="C102">
        <f t="shared" si="21"/>
        <v>-0.0017001198937380453</v>
      </c>
      <c r="D102">
        <f t="shared" si="22"/>
        <v>125.00000000000227</v>
      </c>
      <c r="E102">
        <f t="shared" si="23"/>
        <v>125</v>
      </c>
      <c r="F102">
        <f t="shared" si="24"/>
        <v>0.002532307960322445</v>
      </c>
      <c r="G102">
        <f t="shared" si="25"/>
        <v>-0.002598296441373234</v>
      </c>
      <c r="H102">
        <f t="shared" si="26"/>
        <v>225.00000000000364</v>
      </c>
      <c r="I102">
        <f t="shared" si="27"/>
        <v>225</v>
      </c>
      <c r="J102">
        <f t="shared" si="28"/>
        <v>0.004195767586810047</v>
      </c>
      <c r="K102">
        <f>'charges concentrées'!C102+'charges concentrées'!G102</f>
        <v>-0.004298416335111279</v>
      </c>
      <c r="L102">
        <f t="shared" si="29"/>
        <v>350.0000000000059</v>
      </c>
      <c r="M102">
        <f t="shared" si="30"/>
        <v>350</v>
      </c>
    </row>
    <row r="103" spans="1:13" ht="12.75">
      <c r="A103">
        <f t="shared" si="31"/>
        <v>9.099999999999984</v>
      </c>
      <c r="B103">
        <f t="shared" si="20"/>
        <v>0.0016739078026539681</v>
      </c>
      <c r="C103">
        <f t="shared" si="21"/>
        <v>-0.0015332423572141513</v>
      </c>
      <c r="D103">
        <f t="shared" si="22"/>
        <v>112.50000000000227</v>
      </c>
      <c r="E103">
        <f t="shared" si="23"/>
        <v>125</v>
      </c>
      <c r="F103">
        <f t="shared" si="24"/>
        <v>0.002551114677421907</v>
      </c>
      <c r="G103">
        <f t="shared" si="25"/>
        <v>-0.0023441088123657555</v>
      </c>
      <c r="H103">
        <f t="shared" si="26"/>
        <v>202.50000000000364</v>
      </c>
      <c r="I103">
        <f t="shared" si="27"/>
        <v>225</v>
      </c>
      <c r="J103">
        <f t="shared" si="28"/>
        <v>0.004225022480075875</v>
      </c>
      <c r="K103">
        <f>'charges concentrées'!C103+'charges concentrées'!G103</f>
        <v>-0.0038773511695799068</v>
      </c>
      <c r="L103">
        <f t="shared" si="29"/>
        <v>315.0000000000059</v>
      </c>
      <c r="M103">
        <f t="shared" si="30"/>
        <v>350</v>
      </c>
    </row>
    <row r="104" spans="1:13" ht="12.75">
      <c r="A104">
        <f t="shared" si="31"/>
        <v>9.199999999999983</v>
      </c>
      <c r="B104">
        <f t="shared" si="20"/>
        <v>0.0016832561708028226</v>
      </c>
      <c r="C104">
        <f t="shared" si="21"/>
        <v>-0.0013653749934745031</v>
      </c>
      <c r="D104">
        <f t="shared" si="22"/>
        <v>100.00000000000182</v>
      </c>
      <c r="E104">
        <f t="shared" si="23"/>
        <v>125</v>
      </c>
      <c r="F104">
        <f t="shared" si="24"/>
        <v>0.0025679417400898477</v>
      </c>
      <c r="G104">
        <f t="shared" si="25"/>
        <v>-0.002088139494369908</v>
      </c>
      <c r="H104">
        <f t="shared" si="26"/>
        <v>180.00000000000364</v>
      </c>
      <c r="I104">
        <f t="shared" si="27"/>
        <v>225</v>
      </c>
      <c r="J104">
        <f t="shared" si="28"/>
        <v>0.00425119791089267</v>
      </c>
      <c r="K104">
        <f>'charges concentrées'!C104+'charges concentrées'!G104</f>
        <v>-0.003453514487844411</v>
      </c>
      <c r="L104">
        <f t="shared" si="29"/>
        <v>280.00000000000546</v>
      </c>
      <c r="M104">
        <f t="shared" si="30"/>
        <v>350</v>
      </c>
    </row>
    <row r="105" spans="1:13" ht="12.75">
      <c r="A105">
        <f t="shared" si="31"/>
        <v>9.299999999999983</v>
      </c>
      <c r="B105">
        <f t="shared" si="20"/>
        <v>0.0016915047309341708</v>
      </c>
      <c r="C105">
        <f t="shared" si="21"/>
        <v>-0.001196627783320841</v>
      </c>
      <c r="D105">
        <f t="shared" si="22"/>
        <v>87.50000000000227</v>
      </c>
      <c r="E105">
        <f t="shared" si="23"/>
        <v>125</v>
      </c>
      <c r="F105">
        <f t="shared" si="24"/>
        <v>0.002582789148326268</v>
      </c>
      <c r="G105">
        <f t="shared" si="25"/>
        <v>-0.0018305864528288373</v>
      </c>
      <c r="H105">
        <f t="shared" si="26"/>
        <v>157.5000000000041</v>
      </c>
      <c r="I105">
        <f t="shared" si="27"/>
        <v>225</v>
      </c>
      <c r="J105">
        <f t="shared" si="28"/>
        <v>0.004274293879260439</v>
      </c>
      <c r="K105">
        <f>'charges concentrées'!C105+'charges concentrées'!G105</f>
        <v>-0.0030272142361496782</v>
      </c>
      <c r="L105">
        <f t="shared" si="29"/>
        <v>245.00000000000637</v>
      </c>
      <c r="M105">
        <f t="shared" si="30"/>
        <v>350</v>
      </c>
    </row>
    <row r="106" spans="1:13" ht="12.75">
      <c r="A106">
        <f t="shared" si="31"/>
        <v>9.399999999999983</v>
      </c>
      <c r="B106">
        <f t="shared" si="20"/>
        <v>0.0016986534830480005</v>
      </c>
      <c r="C106">
        <f t="shared" si="21"/>
        <v>-0.0010271107075549152</v>
      </c>
      <c r="D106">
        <f t="shared" si="22"/>
        <v>75.00000000000227</v>
      </c>
      <c r="E106">
        <f t="shared" si="23"/>
        <v>125</v>
      </c>
      <c r="F106">
        <f t="shared" si="24"/>
        <v>0.002595656902131165</v>
      </c>
      <c r="G106">
        <f t="shared" si="25"/>
        <v>-0.001571647653185705</v>
      </c>
      <c r="H106">
        <f t="shared" si="26"/>
        <v>135.0000000000041</v>
      </c>
      <c r="I106">
        <f t="shared" si="27"/>
        <v>225</v>
      </c>
      <c r="J106">
        <f t="shared" si="28"/>
        <v>0.0042943103851791654</v>
      </c>
      <c r="K106">
        <f>'charges concentrées'!C106+'charges concentrées'!G106</f>
        <v>-0.00259875836074062</v>
      </c>
      <c r="L106">
        <f t="shared" si="29"/>
        <v>210.00000000000637</v>
      </c>
      <c r="M106">
        <f t="shared" si="30"/>
        <v>350</v>
      </c>
    </row>
    <row r="107" spans="1:13" ht="12.75">
      <c r="A107">
        <f t="shared" si="31"/>
        <v>9.499999999999982</v>
      </c>
      <c r="B107">
        <f aca="true" t="shared" si="32" ref="B107:B112">IF(xi&lt;LANG1,(FORCE1*(PORTEE-LANG1)*(3*(xi)^2-(PORTEE)^2+(PORTEE-LANG1)^2))/(6*MODY*10^9*Iz*PORTEE),(FORCE1*(PORTEE-LANG1)*(3*(xi)^2-(PORTEE)^2+(PORTEE-LANG1)^2))/(6*MODY*10^9*Iz*PORTEE)-(FORCE1*(xi-LANG1)*(xi-LANG1)/(2*MODY*10^9*Iz)))</f>
        <v>0.0017047024271443206</v>
      </c>
      <c r="C107">
        <f aca="true" t="shared" si="33" ref="C107:C112">IF(xi&lt;LANG1,(FORCE1*(PORTEE-LANG1)*xi*((xi)^2-(PORTEE)^2+(PORTEE-LANG1)^2))/(6*MODY*10^9*Iz*PORTEE),(FORCE1*(PORTEE-LANG1)*xi*((xi)^2-(PORTEE)^2+(PORTEE-LANG1)^2))/(6*MODY*10^9*Iz*PORTEE)-(FORCE1*(xi-LANG1)^3)/(6*MODY*10^9*Iz))</f>
        <v>-0.0008569337469784867</v>
      </c>
      <c r="D107">
        <f aca="true" t="shared" si="34" ref="D107:D112">IF(xi&lt;LANG1,FORCE1*(PORTEE-LANG1)*xi/PORTEE,FORCE1*(PORTEE-LANG1)*xi/PORTEE+FORCE1*(LANG1-xi))</f>
        <v>62.50000000000273</v>
      </c>
      <c r="E107">
        <f aca="true" t="shared" si="35" ref="E107:E112">IF(xi&lt;LANG1,-FORCE1*(PORTEE-LANG1)/PORTEE,-FORCE1*(PORTEE-LANG1)/PORTEE+FORCE1)</f>
        <v>125</v>
      </c>
      <c r="F107">
        <f aca="true" t="shared" si="36" ref="F107:F112">IF(xi&lt;LANG2,(FORCE2*(PORTEE-LANG2)*(3*(xi)^2-(PORTEE)^2+(PORTEE-LANG2)^2))/(6*MODY*10^9*Iz*PORTEE),(FORCE2*(PORTEE-LANG2)*(3*(xi)^2-(PORTEE)^2+(PORTEE-LANG2)^2))/(6*MODY*10^9*Iz*PORTEE)-(FORCE2*(xi-LANG2)*(xi-LANG2)/(2*MODY*10^9*Iz)))</f>
        <v>0.002606545001504537</v>
      </c>
      <c r="G107">
        <f aca="true" t="shared" si="37" ref="G107:G112">IF(xi&lt;LANG2,(FORCE2*(PORTEE-LANG2)*xi*((xi)^2-(PORTEE)^2+(PORTEE-LANG2)^2))/(6*MODY*10^9*Iz*PORTEE),(FORCE2*(PORTEE-LANG2)*xi*((xi)^2-(PORTEE)^2+(PORTEE-LANG2)^2))/(6*MODY*10^9*Iz*PORTEE)-(FORCE2*(xi-LANG2)^3)/(6*MODY*10^9*Iz))</f>
        <v>-0.0013115210608836587</v>
      </c>
      <c r="H107">
        <f aca="true" t="shared" si="38" ref="H107:H112">IF(xi&lt;LANG2,FORCE2*(PORTEE-LANG2)*xi/PORTEE,FORCE2*(PORTEE-LANG2)*xi/PORTEE+FORCE2*(LANG2-xi))</f>
        <v>112.50000000000455</v>
      </c>
      <c r="I107">
        <f aca="true" t="shared" si="39" ref="I107:I112">IF(xi&lt;LANG2,-FORCE2*(PORTEE-LANG2)/PORTEE,-FORCE2*(PORTEE-LANG2)/PORTEE+FORCE2)</f>
        <v>225</v>
      </c>
      <c r="J107">
        <f t="shared" si="28"/>
        <v>0.0043112474286488576</v>
      </c>
      <c r="K107">
        <f>'charges concentrées'!C107+'charges concentrées'!G107</f>
        <v>-0.0021684548078621455</v>
      </c>
      <c r="L107">
        <f t="shared" si="29"/>
        <v>175.00000000000728</v>
      </c>
      <c r="M107">
        <f t="shared" si="30"/>
        <v>350</v>
      </c>
    </row>
    <row r="108" spans="1:13" ht="12.75">
      <c r="A108">
        <f t="shared" si="31"/>
        <v>9.599999999999982</v>
      </c>
      <c r="B108">
        <f t="shared" si="32"/>
        <v>0.0017096515632231291</v>
      </c>
      <c r="C108">
        <f t="shared" si="33"/>
        <v>-0.0006862068823933025</v>
      </c>
      <c r="D108">
        <f t="shared" si="34"/>
        <v>50.00000000000273</v>
      </c>
      <c r="E108">
        <f t="shared" si="35"/>
        <v>125</v>
      </c>
      <c r="F108">
        <f t="shared" si="36"/>
        <v>0.0026154534464463905</v>
      </c>
      <c r="G108">
        <f t="shared" si="37"/>
        <v>-0.0010504046413658506</v>
      </c>
      <c r="H108">
        <f t="shared" si="38"/>
        <v>90.00000000000409</v>
      </c>
      <c r="I108">
        <f t="shared" si="39"/>
        <v>225</v>
      </c>
      <c r="J108">
        <f t="shared" si="28"/>
        <v>0.00432510500966952</v>
      </c>
      <c r="K108">
        <f>'charges concentrées'!C108+'charges concentrées'!G108</f>
        <v>-0.0017366115237591531</v>
      </c>
      <c r="L108">
        <f t="shared" si="29"/>
        <v>140.00000000000682</v>
      </c>
      <c r="M108">
        <f t="shared" si="30"/>
        <v>350</v>
      </c>
    </row>
    <row r="109" spans="1:13" ht="12.75">
      <c r="A109">
        <f t="shared" si="31"/>
        <v>9.699999999999982</v>
      </c>
      <c r="B109">
        <f t="shared" si="32"/>
        <v>0.0017135008912844193</v>
      </c>
      <c r="C109">
        <f t="shared" si="33"/>
        <v>-0.0005150400946011199</v>
      </c>
      <c r="D109">
        <f t="shared" si="34"/>
        <v>37.50000000000182</v>
      </c>
      <c r="E109">
        <f t="shared" si="35"/>
        <v>125</v>
      </c>
      <c r="F109">
        <f t="shared" si="36"/>
        <v>0.0026223822369567176</v>
      </c>
      <c r="G109">
        <f t="shared" si="37"/>
        <v>-0.0007884963600754292</v>
      </c>
      <c r="H109">
        <f t="shared" si="38"/>
        <v>67.50000000000409</v>
      </c>
      <c r="I109">
        <f t="shared" si="39"/>
        <v>225</v>
      </c>
      <c r="J109">
        <f t="shared" si="28"/>
        <v>0.004335883128241137</v>
      </c>
      <c r="K109">
        <f>'charges concentrées'!C109+'charges concentrées'!G109</f>
        <v>-0.0013035364546765491</v>
      </c>
      <c r="L109">
        <f t="shared" si="29"/>
        <v>105.00000000000591</v>
      </c>
      <c r="M109">
        <f t="shared" si="30"/>
        <v>350</v>
      </c>
    </row>
    <row r="110" spans="1:13" ht="12.75">
      <c r="A110">
        <f t="shared" si="31"/>
        <v>9.799999999999981</v>
      </c>
      <c r="B110">
        <f t="shared" si="32"/>
        <v>0.0017162504113282014</v>
      </c>
      <c r="C110">
        <f t="shared" si="33"/>
        <v>-0.00034354336440367214</v>
      </c>
      <c r="D110">
        <f t="shared" si="34"/>
        <v>25.000000000002274</v>
      </c>
      <c r="E110">
        <f t="shared" si="35"/>
        <v>125</v>
      </c>
      <c r="F110">
        <f t="shared" si="36"/>
        <v>0.002627331373035527</v>
      </c>
      <c r="G110">
        <f t="shared" si="37"/>
        <v>-0.0005259941824555595</v>
      </c>
      <c r="H110">
        <f t="shared" si="38"/>
        <v>45.00000000000455</v>
      </c>
      <c r="I110">
        <f t="shared" si="39"/>
        <v>225</v>
      </c>
      <c r="J110">
        <f t="shared" si="28"/>
        <v>0.0043435817843637285</v>
      </c>
      <c r="K110">
        <f>'charges concentrées'!C110+'charges concentrées'!G110</f>
        <v>-0.0008695375468592316</v>
      </c>
      <c r="L110">
        <f t="shared" si="29"/>
        <v>70.00000000000682</v>
      </c>
      <c r="M110">
        <f t="shared" si="30"/>
        <v>350</v>
      </c>
    </row>
    <row r="111" spans="1:13" ht="12.75">
      <c r="A111">
        <f t="shared" si="31"/>
        <v>9.89999999999998</v>
      </c>
      <c r="B111">
        <f t="shared" si="32"/>
        <v>0.001717900123354467</v>
      </c>
      <c r="C111">
        <f t="shared" si="33"/>
        <v>-0.00017182667260272344</v>
      </c>
      <c r="D111">
        <f t="shared" si="34"/>
        <v>12.500000000002274</v>
      </c>
      <c r="E111">
        <f t="shared" si="35"/>
        <v>125</v>
      </c>
      <c r="F111">
        <f t="shared" si="36"/>
        <v>0.0026303008546828058</v>
      </c>
      <c r="G111">
        <f t="shared" si="37"/>
        <v>-0.00026309607394938046</v>
      </c>
      <c r="H111">
        <f t="shared" si="38"/>
        <v>22.500000000004093</v>
      </c>
      <c r="I111">
        <f t="shared" si="39"/>
        <v>225</v>
      </c>
      <c r="J111">
        <f t="shared" si="28"/>
        <v>0.004348200978037273</v>
      </c>
      <c r="K111">
        <f>'charges concentrées'!C111+'charges concentrées'!G111</f>
        <v>-0.0004349227465521039</v>
      </c>
      <c r="L111">
        <f t="shared" si="29"/>
        <v>35.00000000000637</v>
      </c>
      <c r="M111">
        <f t="shared" si="30"/>
        <v>350</v>
      </c>
    </row>
    <row r="112" spans="1:13" ht="12.75">
      <c r="A112">
        <f t="shared" si="31"/>
        <v>9.99999999999998</v>
      </c>
      <c r="B112">
        <f t="shared" si="32"/>
        <v>0.001718450027363226</v>
      </c>
      <c r="C112">
        <f t="shared" si="33"/>
        <v>-3.122502256758253E-17</v>
      </c>
      <c r="D112">
        <f t="shared" si="34"/>
        <v>2.2737367544323206E-12</v>
      </c>
      <c r="E112">
        <f t="shared" si="35"/>
        <v>125</v>
      </c>
      <c r="F112">
        <f t="shared" si="36"/>
        <v>0.0026312906818985685</v>
      </c>
      <c r="G112">
        <f t="shared" si="37"/>
        <v>-5.204170427930421E-17</v>
      </c>
      <c r="H112">
        <f t="shared" si="38"/>
        <v>4.092726157978177E-12</v>
      </c>
      <c r="I112">
        <f t="shared" si="39"/>
        <v>225</v>
      </c>
      <c r="J112">
        <f t="shared" si="28"/>
        <v>0.004349740709261795</v>
      </c>
      <c r="K112">
        <f>'charges concentrées'!C112+'charges concentrées'!G112</f>
        <v>-8.326672684688674E-17</v>
      </c>
      <c r="L112">
        <f t="shared" si="29"/>
        <v>6.366462912410498E-12</v>
      </c>
      <c r="M112">
        <f t="shared" si="30"/>
        <v>350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I112"/>
  <sheetViews>
    <sheetView workbookViewId="0" topLeftCell="A1">
      <selection activeCell="F11" sqref="F11"/>
    </sheetView>
  </sheetViews>
  <sheetFormatPr defaultColWidth="11.421875" defaultRowHeight="12.75"/>
  <sheetData>
    <row r="1" spans="1:5" ht="12.75">
      <c r="A1" s="18" t="s">
        <v>32</v>
      </c>
      <c r="B1" s="18" t="s">
        <v>33</v>
      </c>
      <c r="C1" s="18" t="s">
        <v>34</v>
      </c>
      <c r="D1" s="7"/>
      <c r="E1" s="64"/>
    </row>
    <row r="2" spans="1:3" ht="12.75">
      <c r="A2" s="24">
        <f>'présent.'!F5</f>
        <v>10</v>
      </c>
      <c r="B2" s="31">
        <f>'présent.'!$H$5</f>
        <v>5.4122E-06</v>
      </c>
      <c r="C2" s="24">
        <f>'présent.'!$J$5</f>
        <v>210</v>
      </c>
    </row>
    <row r="3" spans="1:3" ht="12.75">
      <c r="A3" s="16" t="s">
        <v>91</v>
      </c>
      <c r="B3" s="16" t="s">
        <v>92</v>
      </c>
      <c r="C3" s="16" t="s">
        <v>93</v>
      </c>
    </row>
    <row r="4" spans="1:3" ht="12.75">
      <c r="A4" s="16"/>
      <c r="B4" s="25">
        <f>'présent.'!$B$11</f>
        <v>-1460</v>
      </c>
      <c r="C4" s="25">
        <f>'présent.'!$B$6</f>
        <v>5</v>
      </c>
    </row>
    <row r="9" spans="1:3" ht="12.75">
      <c r="A9" s="27" t="s">
        <v>38</v>
      </c>
      <c r="B9" t="s">
        <v>94</v>
      </c>
      <c r="C9" t="s">
        <v>95</v>
      </c>
    </row>
    <row r="10" spans="1:9" ht="18">
      <c r="A10" s="23" t="s">
        <v>90</v>
      </c>
      <c r="B10" s="63" t="s">
        <v>98</v>
      </c>
      <c r="C10" s="63" t="s">
        <v>99</v>
      </c>
      <c r="D10" s="47" t="s">
        <v>100</v>
      </c>
      <c r="E10" s="47" t="s">
        <v>101</v>
      </c>
      <c r="F10" s="47" t="s">
        <v>96</v>
      </c>
      <c r="G10" s="47" t="s">
        <v>97</v>
      </c>
      <c r="H10" s="47" t="s">
        <v>102</v>
      </c>
      <c r="I10" s="47" t="s">
        <v>71</v>
      </c>
    </row>
    <row r="11" spans="1:9" ht="12.75">
      <c r="A11">
        <v>0</v>
      </c>
      <c r="B11">
        <f aca="true" t="shared" si="0" ref="B11:B31">IF(xi&lt;POS,(REAC*(PORTEEE-POS)*(3*(xk)^2-(PORTEEE)^2+(PORTEEE-POS)^2))/(6*MODYG*10^9*Iz*PORTEEE),(REAC*(PORTEEE-POS)*(3*(xk)^2-(PORTEEE)^2+(PORTEEE-POS)^2))/(6*MODYG*10^9*INERTIE*PORTEEE)-(REAC*(xk-POS)*(xk-POS)/(2*MODYG*10^9*INERTIE)))</f>
        <v>0.008028598527840982</v>
      </c>
      <c r="C11">
        <f aca="true" t="shared" si="1" ref="C11:C42">IF(xk&lt;POS,(REAC*(PORTEEE-POS)*xk*((xk)^2-(PORTEEE)^2+(PORTEEE-POS)^2))/(6*MODYG*10^9*INERTIE*PORTEEE),(REAC*(PORTEEE-POS)*xk*((xk)^2-(PORTEEE)^2+(PORTEEE-POS)^2))/(6*MODYG*10^9*INERTIE*PORTEEE)-(REAC*(xk-POS)^3)/(6*MODYG*10^9*INERTIE))</f>
        <v>0</v>
      </c>
      <c r="D11">
        <f aca="true" t="shared" si="2" ref="D11:D42">IF(xi&lt;POS,REAC*(PORTEEE-POS)*xk/PORTEEE,REAC*(PORTEEE-POS)*xk/PORTEEE+REAC*(POS-xk))</f>
        <v>0</v>
      </c>
      <c r="E11">
        <f aca="true" t="shared" si="3" ref="E11:E42">IF(xk&lt;POS,-REAC*(PORTEEE-POS)/PORTEEE,-REAC*(PORTEEE-POS)/PORTEEE+REAC)</f>
        <v>730</v>
      </c>
      <c r="F11">
        <f>B11+'charges concentrées'!J11+'poids propre '!B11</f>
        <v>-0.0008560172402971998</v>
      </c>
      <c r="G11">
        <f>C11+'charges concentrées'!K11+'poids propre '!C11</f>
        <v>0</v>
      </c>
      <c r="H11">
        <f>D11+'charges concentrées'!L11+'poids propre '!D11</f>
        <v>0</v>
      </c>
      <c r="I11">
        <f>E11+'charges concentrées'!M11+'poids propre '!E11</f>
        <v>-420</v>
      </c>
    </row>
    <row r="12" spans="1:9" ht="12.75">
      <c r="A12">
        <f>A11+0.1</f>
        <v>0.1</v>
      </c>
      <c r="B12">
        <f t="shared" si="0"/>
        <v>0.008025387088429845</v>
      </c>
      <c r="C12">
        <f t="shared" si="1"/>
        <v>0.0008027528048037269</v>
      </c>
      <c r="D12">
        <f t="shared" si="2"/>
        <v>-73</v>
      </c>
      <c r="E12">
        <f t="shared" si="3"/>
        <v>730</v>
      </c>
      <c r="F12">
        <f>B12+'charges concentrées'!J12+'poids propre '!B12</f>
        <v>-0.0008541842269346798</v>
      </c>
      <c r="G12">
        <f>C12+'charges concentrées'!K12+'poids propre '!C12</f>
        <v>-8.554050138341184E-05</v>
      </c>
      <c r="H12">
        <f>D12+'charges concentrées'!L12+'poids propre '!D12</f>
        <v>41.5</v>
      </c>
      <c r="I12">
        <f>E12+'charges concentrées'!M12+'poids propre '!E12</f>
        <v>-410</v>
      </c>
    </row>
    <row r="13" spans="1:9" ht="12.75">
      <c r="A13">
        <v>0.1</v>
      </c>
      <c r="B13">
        <f t="shared" si="0"/>
        <v>0.008025387088429845</v>
      </c>
      <c r="C13">
        <f t="shared" si="1"/>
        <v>0.0008027528048037269</v>
      </c>
      <c r="D13">
        <f t="shared" si="2"/>
        <v>-73</v>
      </c>
      <c r="E13">
        <f t="shared" si="3"/>
        <v>730</v>
      </c>
      <c r="F13">
        <f>B13+'charges concentrées'!J13+'poids propre '!B13</f>
        <v>-0.0008541842269346798</v>
      </c>
      <c r="G13">
        <f>C13+'charges concentrées'!K13+'poids propre '!C13</f>
        <v>-8.554050138341184E-05</v>
      </c>
      <c r="H13">
        <f>D13+'charges concentrées'!L13+'poids propre '!D13</f>
        <v>41.5</v>
      </c>
      <c r="I13">
        <f>E13+'charges concentrées'!M13+'poids propre '!E13</f>
        <v>-410</v>
      </c>
    </row>
    <row r="14" spans="1:9" ht="12.75">
      <c r="A14">
        <f aca="true" t="shared" si="4" ref="A14:A77">A13+0.1</f>
        <v>0.2</v>
      </c>
      <c r="B14">
        <f t="shared" si="0"/>
        <v>0.008015752770196435</v>
      </c>
      <c r="C14">
        <f t="shared" si="1"/>
        <v>0.0016048633217252265</v>
      </c>
      <c r="D14">
        <f t="shared" si="2"/>
        <v>-146</v>
      </c>
      <c r="E14">
        <f t="shared" si="3"/>
        <v>730</v>
      </c>
      <c r="F14">
        <f>B14+'charges concentrées'!J14+'poids propre '!B14</f>
        <v>-0.0008487438432747177</v>
      </c>
      <c r="G14">
        <f>C14+'charges concentrées'!K14+'poids propre '!C14</f>
        <v>-0.00017071659971035474</v>
      </c>
      <c r="H14">
        <f>D14+'charges concentrées'!L14+'poids propre '!D14</f>
        <v>82</v>
      </c>
      <c r="I14">
        <f>E14+'charges concentrées'!M14+'poids propre '!E14</f>
        <v>-400</v>
      </c>
    </row>
    <row r="15" spans="1:9" ht="12.75">
      <c r="A15">
        <f t="shared" si="4"/>
        <v>0.30000000000000004</v>
      </c>
      <c r="B15">
        <f t="shared" si="0"/>
        <v>0.007999695573140755</v>
      </c>
      <c r="C15">
        <f t="shared" si="1"/>
        <v>0.0024056892628822723</v>
      </c>
      <c r="D15">
        <f t="shared" si="2"/>
        <v>-219.00000000000006</v>
      </c>
      <c r="E15">
        <f t="shared" si="3"/>
        <v>730</v>
      </c>
      <c r="F15">
        <f>B15+'charges concentrées'!J15+'poids propre '!B15</f>
        <v>-0.000839784073958716</v>
      </c>
      <c r="G15">
        <f>C15+'charges concentrées'!K15+'poids propre '!C15</f>
        <v>-0.0002551719571831539</v>
      </c>
      <c r="H15">
        <f>D15+'charges concentrées'!L15+'poids propre '!D15</f>
        <v>121.50000000000003</v>
      </c>
      <c r="I15">
        <f>E15+'charges concentrées'!M15+'poids propre '!E15</f>
        <v>-390</v>
      </c>
    </row>
    <row r="16" spans="1:9" ht="12.75">
      <c r="A16">
        <f t="shared" si="4"/>
        <v>0.4</v>
      </c>
      <c r="B16">
        <f t="shared" si="0"/>
        <v>0.0079772154972628</v>
      </c>
      <c r="C16">
        <f t="shared" si="1"/>
        <v>0.0032045883403926355</v>
      </c>
      <c r="D16">
        <f t="shared" si="2"/>
        <v>-292</v>
      </c>
      <c r="E16">
        <f t="shared" si="3"/>
        <v>730</v>
      </c>
      <c r="F16">
        <f>B16+'charges concentrées'!J16+'poids propre '!B16</f>
        <v>-0.0008273929036280753</v>
      </c>
      <c r="G16">
        <f>C16+'charges concentrées'!K16+'poids propre '!C16</f>
        <v>-0.00033855903446827654</v>
      </c>
      <c r="H16">
        <f>D16+'charges concentrées'!L16+'poids propre '!D16</f>
        <v>160</v>
      </c>
      <c r="I16">
        <f>E16+'charges concentrées'!M16+'poids propre '!E16</f>
        <v>-380</v>
      </c>
    </row>
    <row r="17" spans="1:9" ht="12.75">
      <c r="A17">
        <f t="shared" si="4"/>
        <v>0.5</v>
      </c>
      <c r="B17">
        <f t="shared" si="0"/>
        <v>0.007948312542562572</v>
      </c>
      <c r="C17">
        <f t="shared" si="1"/>
        <v>0.0040009182663740895</v>
      </c>
      <c r="D17">
        <f t="shared" si="2"/>
        <v>-365</v>
      </c>
      <c r="E17">
        <f t="shared" si="3"/>
        <v>730</v>
      </c>
      <c r="F17">
        <f>B17+'charges concentrées'!J17+'poids propre '!B17</f>
        <v>-0.0008116583169241981</v>
      </c>
      <c r="G17">
        <f>C17+'charges concentrées'!K17+'poids propre '!C17</f>
        <v>-0.0004205390906963282</v>
      </c>
      <c r="H17">
        <f>D17+'charges concentrées'!L17+'poids propre '!D17</f>
        <v>197.5</v>
      </c>
      <c r="I17">
        <f>E17+'charges concentrées'!M17+'poids propre '!E17</f>
        <v>-370</v>
      </c>
    </row>
    <row r="18" spans="1:9" ht="12.75">
      <c r="A18">
        <f t="shared" si="4"/>
        <v>0.6</v>
      </c>
      <c r="B18">
        <f t="shared" si="0"/>
        <v>0.007912986709040072</v>
      </c>
      <c r="C18">
        <f t="shared" si="1"/>
        <v>0.004794036752944407</v>
      </c>
      <c r="D18">
        <f t="shared" si="2"/>
        <v>-438</v>
      </c>
      <c r="E18">
        <f t="shared" si="3"/>
        <v>730</v>
      </c>
      <c r="F18">
        <f>B18+'charges concentrées'!J18+'poids propre '!B18</f>
        <v>-0.0007926682984884825</v>
      </c>
      <c r="G18">
        <f>C18+'charges concentrées'!K18+'poids propre '!C18</f>
        <v>-0.0005007821834620545</v>
      </c>
      <c r="H18">
        <f>D18+'charges concentrées'!L18+'poids propre '!D18</f>
        <v>234</v>
      </c>
      <c r="I18">
        <f>E18+'charges concentrées'!M18+'poids propre '!E18</f>
        <v>-360</v>
      </c>
    </row>
    <row r="19" spans="1:9" ht="12.75">
      <c r="A19">
        <f t="shared" si="4"/>
        <v>0.7</v>
      </c>
      <c r="B19">
        <f t="shared" si="0"/>
        <v>0.007871237996695299</v>
      </c>
      <c r="C19">
        <f t="shared" si="1"/>
        <v>0.005583301512221361</v>
      </c>
      <c r="D19">
        <f t="shared" si="2"/>
        <v>-511</v>
      </c>
      <c r="E19">
        <f t="shared" si="3"/>
        <v>730</v>
      </c>
      <c r="F19">
        <f>B19+'charges concentrées'!J19+'poids propre '!B19</f>
        <v>-0.0007705108329623309</v>
      </c>
      <c r="G19">
        <f>C19+'charges concentrées'!K19+'poids propre '!C19</f>
        <v>-0.0005789671688243431</v>
      </c>
      <c r="H19">
        <f>D19+'charges concentrées'!L19+'poids propre '!D19</f>
        <v>269.5</v>
      </c>
      <c r="I19">
        <f>E19+'charges concentrées'!M19+'poids propre '!E19</f>
        <v>-350</v>
      </c>
    </row>
    <row r="20" spans="1:9" ht="12.75">
      <c r="A20">
        <f t="shared" si="4"/>
        <v>0.7999999999999999</v>
      </c>
      <c r="B20">
        <f t="shared" si="0"/>
        <v>0.007823066405528253</v>
      </c>
      <c r="C20">
        <f t="shared" si="1"/>
        <v>0.006368070256322723</v>
      </c>
      <c r="D20">
        <f t="shared" si="2"/>
        <v>-583.9999999999999</v>
      </c>
      <c r="E20">
        <f t="shared" si="3"/>
        <v>730</v>
      </c>
      <c r="F20">
        <f>B20+'charges concentrées'!J20+'poids propre '!B20</f>
        <v>-0.0007452739049871441</v>
      </c>
      <c r="G20">
        <f>C20+'charges concentrées'!K20+'poids propre '!C20</f>
        <v>-0.0006547817013062207</v>
      </c>
      <c r="H20">
        <f>D20+'charges concentrées'!L20+'poids propre '!D20</f>
        <v>304.00000000000006</v>
      </c>
      <c r="I20">
        <f>E20+'charges concentrées'!M20+'poids propre '!E20</f>
        <v>-340</v>
      </c>
    </row>
    <row r="21" spans="1:9" ht="12.75">
      <c r="A21">
        <f t="shared" si="4"/>
        <v>0.8999999999999999</v>
      </c>
      <c r="B21">
        <f t="shared" si="0"/>
        <v>0.007768471935538934</v>
      </c>
      <c r="C21">
        <f t="shared" si="1"/>
        <v>0.007147700697366268</v>
      </c>
      <c r="D21">
        <f t="shared" si="2"/>
        <v>-656.9999999999999</v>
      </c>
      <c r="E21">
        <f t="shared" si="3"/>
        <v>730</v>
      </c>
      <c r="F21">
        <f>B21+'charges concentrées'!J21+'poids propre '!B21</f>
        <v>-0.0007170454992043241</v>
      </c>
      <c r="G21">
        <f>C21+'charges concentrées'!K21+'poids propre '!C21</f>
        <v>-0.000727922233894852</v>
      </c>
      <c r="H21">
        <f>D21+'charges concentrées'!L21+'poids propre '!D21</f>
        <v>337.49999999999994</v>
      </c>
      <c r="I21">
        <f>E21+'charges concentrées'!M21+'poids propre '!E21</f>
        <v>-330</v>
      </c>
    </row>
    <row r="22" spans="1:9" ht="12.75">
      <c r="A22">
        <f t="shared" si="4"/>
        <v>0.9999999999999999</v>
      </c>
      <c r="B22">
        <f t="shared" si="0"/>
        <v>0.007707454586727343</v>
      </c>
      <c r="C22">
        <f t="shared" si="1"/>
        <v>0.007921550547469767</v>
      </c>
      <c r="D22">
        <f t="shared" si="2"/>
        <v>-729.9999999999999</v>
      </c>
      <c r="E22">
        <f t="shared" si="3"/>
        <v>730</v>
      </c>
      <c r="F22">
        <f>B22+'charges concentrées'!J22+'poids propre '!B22</f>
        <v>-0.0006859136002552719</v>
      </c>
      <c r="G22">
        <f>C22+'charges concentrées'!K22+'poids propre '!C22</f>
        <v>-0.0007980940180415444</v>
      </c>
      <c r="H22">
        <f>D22+'charges concentrées'!L22+'poids propre '!D22</f>
        <v>369.99999999999994</v>
      </c>
      <c r="I22">
        <f>E22+'charges concentrées'!M22+'poids propre '!E22</f>
        <v>-320</v>
      </c>
    </row>
    <row r="23" spans="1:9" ht="12.75">
      <c r="A23">
        <f t="shared" si="4"/>
        <v>1.0999999999999999</v>
      </c>
      <c r="B23">
        <f t="shared" si="0"/>
        <v>0.0076400143590934794</v>
      </c>
      <c r="C23">
        <f t="shared" si="1"/>
        <v>0.008688977518750994</v>
      </c>
      <c r="D23">
        <f t="shared" si="2"/>
        <v>-802.9999999999999</v>
      </c>
      <c r="E23">
        <f t="shared" si="3"/>
        <v>730</v>
      </c>
      <c r="F23">
        <f>B23+'charges concentrées'!J23+'poids propre '!B23</f>
        <v>-0.0006519661927813876</v>
      </c>
      <c r="G23">
        <f>C23+'charges concentrées'!K23+'poids propre '!C23</f>
        <v>-0.0008650111036617456</v>
      </c>
      <c r="H23">
        <f>D23+'charges concentrées'!L23+'poids propre '!D23</f>
        <v>401.4999999999998</v>
      </c>
      <c r="I23">
        <f>E23+'charges concentrées'!M23+'poids propre '!E23</f>
        <v>-310</v>
      </c>
    </row>
    <row r="24" spans="1:9" ht="12.75">
      <c r="A24">
        <f t="shared" si="4"/>
        <v>1.2</v>
      </c>
      <c r="B24">
        <f t="shared" si="0"/>
        <v>0.007566151252637342</v>
      </c>
      <c r="C24">
        <f t="shared" si="1"/>
        <v>0.009449339323327722</v>
      </c>
      <c r="D24">
        <f t="shared" si="2"/>
        <v>-876</v>
      </c>
      <c r="E24">
        <f t="shared" si="3"/>
        <v>730</v>
      </c>
      <c r="F24">
        <f>B24+'charges concentrées'!J24+'poids propre '!B24</f>
        <v>-0.0006152912614240729</v>
      </c>
      <c r="G24">
        <f>C24+'charges concentrées'!K24+'poids propre '!C24</f>
        <v>-0.000928396339135041</v>
      </c>
      <c r="H24">
        <f>D24+'charges concentrées'!L24+'poids propre '!D24</f>
        <v>432</v>
      </c>
      <c r="I24">
        <f>E24+'charges concentrées'!M24+'poids propre '!E24</f>
        <v>-300</v>
      </c>
    </row>
    <row r="25" spans="1:9" ht="12.75">
      <c r="A25">
        <f t="shared" si="4"/>
        <v>1.3</v>
      </c>
      <c r="B25">
        <f t="shared" si="0"/>
        <v>0.007485865267358932</v>
      </c>
      <c r="C25">
        <f t="shared" si="1"/>
        <v>0.010201993673317722</v>
      </c>
      <c r="D25">
        <f t="shared" si="2"/>
        <v>-949</v>
      </c>
      <c r="E25">
        <f t="shared" si="3"/>
        <v>730</v>
      </c>
      <c r="F25">
        <f>B25+'charges concentrées'!J25+'poids propre '!B25</f>
        <v>-0.0005759767908247275</v>
      </c>
      <c r="G25">
        <f>C25+'charges concentrées'!K25+'poids propre '!C25</f>
        <v>-0.0009879813713051574</v>
      </c>
      <c r="H25">
        <f>D25+'charges concentrées'!L25+'poids propre '!D25</f>
        <v>461.5</v>
      </c>
      <c r="I25">
        <f>E25+'charges concentrées'!M25+'poids propre '!E25</f>
        <v>-290</v>
      </c>
    </row>
    <row r="26" spans="1:9" ht="12.75">
      <c r="A26">
        <f t="shared" si="4"/>
        <v>1.4000000000000001</v>
      </c>
      <c r="B26">
        <f t="shared" si="0"/>
        <v>0.007399156403258249</v>
      </c>
      <c r="C26">
        <f t="shared" si="1"/>
        <v>0.010946298280838769</v>
      </c>
      <c r="D26">
        <f t="shared" si="2"/>
        <v>-1022.0000000000002</v>
      </c>
      <c r="E26">
        <f t="shared" si="3"/>
        <v>730</v>
      </c>
      <c r="F26">
        <f>B26+'charges concentrées'!J26+'poids propre '!B26</f>
        <v>-0.0005341107656247519</v>
      </c>
      <c r="G26">
        <f>C26+'charges concentrées'!K26+'poids propre '!C26</f>
        <v>-0.0010435066454799634</v>
      </c>
      <c r="H26">
        <f>D26+'charges concentrées'!L26+'poids propre '!D26</f>
        <v>490.0000000000001</v>
      </c>
      <c r="I26">
        <f>E26+'charges concentrées'!M26+'poids propre '!E26</f>
        <v>-280</v>
      </c>
    </row>
    <row r="27" spans="1:9" ht="12.75">
      <c r="A27">
        <f t="shared" si="4"/>
        <v>1.5000000000000002</v>
      </c>
      <c r="B27">
        <f t="shared" si="0"/>
        <v>0.007306024660335294</v>
      </c>
      <c r="C27">
        <f t="shared" si="1"/>
        <v>0.01168161085800863</v>
      </c>
      <c r="D27">
        <f t="shared" si="2"/>
        <v>-1095.0000000000002</v>
      </c>
      <c r="E27">
        <f t="shared" si="3"/>
        <v>730</v>
      </c>
      <c r="F27">
        <f>B27+'charges concentrées'!J27+'poids propre '!B27</f>
        <v>-0.0004897811704655504</v>
      </c>
      <c r="G27">
        <f>C27+'charges concentrées'!K27+'poids propre '!C27</f>
        <v>-0.0010947214054314687</v>
      </c>
      <c r="H27">
        <f>D27+'charges concentrées'!L27+'poids propre '!D27</f>
        <v>517.5000000000001</v>
      </c>
      <c r="I27">
        <f>E27+'charges concentrées'!M27+'poids propre '!E27</f>
        <v>-270</v>
      </c>
    </row>
    <row r="28" spans="1:9" ht="12.75">
      <c r="A28">
        <f t="shared" si="4"/>
        <v>1.6000000000000003</v>
      </c>
      <c r="B28">
        <f t="shared" si="0"/>
        <v>0.007206470038590065</v>
      </c>
      <c r="C28">
        <f t="shared" si="1"/>
        <v>0.012407289116945084</v>
      </c>
      <c r="D28">
        <f t="shared" si="2"/>
        <v>-1168.0000000000002</v>
      </c>
      <c r="E28">
        <f t="shared" si="3"/>
        <v>730</v>
      </c>
      <c r="F28">
        <f>B28+'charges concentrées'!J28+'poids propre '!B28</f>
        <v>-0.0004430759899885211</v>
      </c>
      <c r="G28">
        <f>C28+'charges concentrées'!K28+'poids propre '!C28</f>
        <v>-0.001141383693395814</v>
      </c>
      <c r="H28">
        <f>D28+'charges concentrées'!L28+'poids propre '!D28</f>
        <v>544.0000000000001</v>
      </c>
      <c r="I28">
        <f>E28+'charges concentrées'!M28+'poids propre '!E28</f>
        <v>-260</v>
      </c>
    </row>
    <row r="29" spans="1:9" ht="12.75">
      <c r="A29">
        <f t="shared" si="4"/>
        <v>1.7000000000000004</v>
      </c>
      <c r="B29">
        <f t="shared" si="0"/>
        <v>0.007100492538022564</v>
      </c>
      <c r="C29">
        <f t="shared" si="1"/>
        <v>0.013122690769765901</v>
      </c>
      <c r="D29">
        <f t="shared" si="2"/>
        <v>-1241.0000000000005</v>
      </c>
      <c r="E29">
        <f t="shared" si="3"/>
        <v>730</v>
      </c>
      <c r="F29">
        <f>B29+'charges concentrées'!J29+'poids propre '!B29</f>
        <v>-0.0003940832088350659</v>
      </c>
      <c r="G29">
        <f>C29+'charges concentrées'!K29+'poids propre '!C29</f>
        <v>-0.0011832603500732909</v>
      </c>
      <c r="H29">
        <f>D29+'charges concentrées'!L29+'poids propre '!D29</f>
        <v>569.5000000000001</v>
      </c>
      <c r="I29">
        <f>E29+'charges concentrées'!M29+'poids propre '!E29</f>
        <v>-250</v>
      </c>
    </row>
    <row r="30" spans="1:9" ht="12.75">
      <c r="A30">
        <f t="shared" si="4"/>
        <v>1.8000000000000005</v>
      </c>
      <c r="B30">
        <f t="shared" si="0"/>
        <v>0.0069880921586327905</v>
      </c>
      <c r="C30">
        <f t="shared" si="1"/>
        <v>0.013827173528588858</v>
      </c>
      <c r="D30">
        <f t="shared" si="2"/>
        <v>-1314.0000000000005</v>
      </c>
      <c r="E30">
        <f t="shared" si="3"/>
        <v>730</v>
      </c>
      <c r="F30">
        <f>B30+'charges concentrées'!J30+'poids propre '!B30</f>
        <v>-0.0003428908116465852</v>
      </c>
      <c r="G30">
        <f>C30+'charges concentrées'!K30+'poids propre '!C30</f>
        <v>-0.0012201270146283243</v>
      </c>
      <c r="H30">
        <f>D30+'charges concentrées'!L30+'poids propre '!D30</f>
        <v>594.0000000000001</v>
      </c>
      <c r="I30">
        <f>E30+'charges concentrées'!M30+'poids propre '!E30</f>
        <v>-239.99999999999994</v>
      </c>
    </row>
    <row r="31" spans="1:9" ht="12.75">
      <c r="A31">
        <f t="shared" si="4"/>
        <v>1.9000000000000006</v>
      </c>
      <c r="B31">
        <f t="shared" si="0"/>
        <v>0.006869268900420743</v>
      </c>
      <c r="C31">
        <f t="shared" si="1"/>
        <v>0.014520095105531719</v>
      </c>
      <c r="D31">
        <f t="shared" si="2"/>
        <v>-1387.0000000000005</v>
      </c>
      <c r="E31">
        <f t="shared" si="3"/>
        <v>730</v>
      </c>
      <c r="F31">
        <f>B31+'charges concentrées'!J31+'poids propre '!B31</f>
        <v>-0.00028958678306448184</v>
      </c>
      <c r="G31">
        <f>C31+'charges concentrées'!K31+'poids propre '!C31</f>
        <v>-0.0012517681246894882</v>
      </c>
      <c r="H31">
        <f>D31+'charges concentrées'!L31+'poids propre '!D31</f>
        <v>617.5000000000002</v>
      </c>
      <c r="I31">
        <f>E31+'charges concentrées'!M31+'poids propre '!E31</f>
        <v>-229.99999999999994</v>
      </c>
    </row>
    <row r="32" spans="1:9" ht="12.75">
      <c r="A32">
        <f t="shared" si="4"/>
        <v>2.0000000000000004</v>
      </c>
      <c r="B32">
        <f aca="true" t="shared" si="5" ref="B32:B63">IF(xi&lt;POS,(REAC*(PORTEEE-POS)*(3*(xk)^2-(PORTEEE)^2+(PORTEEE-POS)^2))/(6*MODYG*10^9*Iz*PORTEEE),(REAC*(PORTEEE-POS)*(3*(xk)^2-(PORTEEE)^2+(PORTEEE-POS)^2))/(6*MODYG*10^9*INERTIE*PORTEEE)-(REAC*(xk-POS)*(xk-POS)/(2*MODYG*10^9*INERTIE)))</f>
        <v>0.006744022763386425</v>
      </c>
      <c r="C32">
        <f t="shared" si="1"/>
        <v>0.015200813212712262</v>
      </c>
      <c r="D32">
        <f t="shared" si="2"/>
        <v>-1460.0000000000005</v>
      </c>
      <c r="E32">
        <f t="shared" si="3"/>
        <v>730</v>
      </c>
      <c r="F32">
        <f>B32+'charges concentrées'!J32+'poids propre '!B32</f>
        <v>-0.00023425910773015434</v>
      </c>
      <c r="G32">
        <f>C32+'charges concentrées'!K32+'poids propre '!C32</f>
        <v>-0.0012779769163494808</v>
      </c>
      <c r="H32">
        <f>D32+'charges concentrées'!L32+'poids propre '!D32</f>
        <v>640.0000000000001</v>
      </c>
      <c r="I32">
        <f>E32+'charges concentrées'!M32+'poids propre '!E32</f>
        <v>-219.99999999999994</v>
      </c>
    </row>
    <row r="33" spans="1:9" ht="12.75">
      <c r="A33">
        <f t="shared" si="4"/>
        <v>2.1000000000000005</v>
      </c>
      <c r="B33">
        <f t="shared" si="5"/>
        <v>0.006612353747529833</v>
      </c>
      <c r="C33">
        <f t="shared" si="1"/>
        <v>0.015868685562248262</v>
      </c>
      <c r="D33">
        <f t="shared" si="2"/>
        <v>-1533.0000000000005</v>
      </c>
      <c r="E33">
        <f t="shared" si="3"/>
        <v>730</v>
      </c>
      <c r="F33">
        <f>B33+'charges concentrées'!J33+'poids propre '!B33</f>
        <v>-0.0001769957702850043</v>
      </c>
      <c r="G33">
        <f>C33+'charges concentrées'!K33+'poids propre '!C33</f>
        <v>-0.0012985554241651586</v>
      </c>
      <c r="H33">
        <f>D33+'charges concentrées'!L33+'poids propre '!D33</f>
        <v>661.5000000000001</v>
      </c>
      <c r="I33">
        <f>E33+'charges concentrées'!M33+'poids propre '!E33</f>
        <v>-209.99999999999994</v>
      </c>
    </row>
    <row r="34" spans="1:9" ht="12.75">
      <c r="A34">
        <f t="shared" si="4"/>
        <v>2.2000000000000006</v>
      </c>
      <c r="B34">
        <f t="shared" si="5"/>
        <v>0.006474261852850967</v>
      </c>
      <c r="C34">
        <f t="shared" si="1"/>
        <v>0.016523069866257484</v>
      </c>
      <c r="D34">
        <f t="shared" si="2"/>
        <v>-1606.0000000000005</v>
      </c>
      <c r="E34">
        <f t="shared" si="3"/>
        <v>730</v>
      </c>
      <c r="F34">
        <f>B34+'charges concentrées'!J34+'poids propre '!B34</f>
        <v>-0.00011788475537043543</v>
      </c>
      <c r="G34">
        <f>C34+'charges concentrées'!K34+'poids propre '!C34</f>
        <v>-0.0013133144811575057</v>
      </c>
      <c r="H34">
        <f>D34+'charges concentrées'!L34+'poids propre '!D34</f>
        <v>682.0000000000001</v>
      </c>
      <c r="I34">
        <f>E34+'charges concentrées'!M34+'poids propre '!E34</f>
        <v>-199.99999999999994</v>
      </c>
    </row>
    <row r="35" spans="1:9" ht="12.75">
      <c r="A35">
        <f t="shared" si="4"/>
        <v>2.3000000000000007</v>
      </c>
      <c r="B35">
        <f t="shared" si="5"/>
        <v>0.006329747079349829</v>
      </c>
      <c r="C35">
        <f t="shared" si="1"/>
        <v>0.01716332383685771</v>
      </c>
      <c r="D35">
        <f t="shared" si="2"/>
        <v>-1679.0000000000005</v>
      </c>
      <c r="E35">
        <f t="shared" si="3"/>
        <v>730</v>
      </c>
      <c r="F35">
        <f>B35+'charges concentrées'!J35+'poids propre '!B35</f>
        <v>-5.7014047627845874E-05</v>
      </c>
      <c r="G35">
        <f>C35+'charges concentrées'!K35+'poids propre '!C35</f>
        <v>-0.0013220737188116456</v>
      </c>
      <c r="H35">
        <f>D35+'charges concentrées'!L35+'poids propre '!D35</f>
        <v>701.5000000000002</v>
      </c>
      <c r="I35">
        <f>E35+'charges concentrées'!M35+'poids propre '!E35</f>
        <v>-189.99999999999994</v>
      </c>
    </row>
    <row r="36" spans="1:9" ht="12.75">
      <c r="A36">
        <f t="shared" si="4"/>
        <v>2.400000000000001</v>
      </c>
      <c r="B36">
        <f t="shared" si="5"/>
        <v>0.006178809427026418</v>
      </c>
      <c r="C36">
        <f t="shared" si="1"/>
        <v>0.017788805186166715</v>
      </c>
      <c r="D36">
        <f t="shared" si="2"/>
        <v>-1752.0000000000007</v>
      </c>
      <c r="E36">
        <f t="shared" si="3"/>
        <v>730</v>
      </c>
      <c r="F36">
        <f>B36+'charges concentrées'!J36+'poids propre '!B36</f>
        <v>5.528368301363669E-06</v>
      </c>
      <c r="G36">
        <f>C36+'charges concentrées'!K36+'poids propre '!C36</f>
        <v>-0.0013246615670768468</v>
      </c>
      <c r="H36">
        <f>D36+'charges concentrées'!L36+'poids propre '!D36</f>
        <v>720</v>
      </c>
      <c r="I36">
        <f>E36+'charges concentrées'!M36+'poids propre '!E36</f>
        <v>-179.9999999999999</v>
      </c>
    </row>
    <row r="37" spans="1:9" ht="12.75">
      <c r="A37">
        <f t="shared" si="4"/>
        <v>2.500000000000001</v>
      </c>
      <c r="B37">
        <f t="shared" si="5"/>
        <v>0.006021448895880735</v>
      </c>
      <c r="C37">
        <f t="shared" si="1"/>
        <v>0.018398871626302257</v>
      </c>
      <c r="D37">
        <f t="shared" si="2"/>
        <v>-1825.0000000000007</v>
      </c>
      <c r="E37">
        <f t="shared" si="3"/>
        <v>730</v>
      </c>
      <c r="F37">
        <f>B37+'charges concentrées'!J37+'poids propre '!B37</f>
        <v>6.965450777578945E-05</v>
      </c>
      <c r="G37">
        <f>C37+'charges concentrées'!K37+'poids propre '!C37</f>
        <v>-0.0013209152543665285</v>
      </c>
      <c r="H37">
        <f>D37+'charges concentrées'!L37+'poids propre '!D37</f>
        <v>737.4999999999995</v>
      </c>
      <c r="I37">
        <f>E37+'charges concentrées'!M37+'poids propre '!E37</f>
        <v>330.0000000000001</v>
      </c>
    </row>
    <row r="38" spans="1:9" ht="12.75">
      <c r="A38">
        <f t="shared" si="4"/>
        <v>2.600000000000001</v>
      </c>
      <c r="B38">
        <f t="shared" si="5"/>
        <v>0.0058576654859127785</v>
      </c>
      <c r="C38">
        <f t="shared" si="1"/>
        <v>0.01899288086938212</v>
      </c>
      <c r="D38">
        <f t="shared" si="2"/>
        <v>-1898.0000000000007</v>
      </c>
      <c r="E38">
        <f t="shared" si="3"/>
        <v>730</v>
      </c>
      <c r="F38">
        <f>B38+'charges concentrées'!J38+'poids propre '!B38</f>
        <v>0.00013307677011900826</v>
      </c>
      <c r="G38">
        <f>C38+'charges concentrées'!K38+'poids propre '!C38</f>
        <v>-0.00131075412809273</v>
      </c>
      <c r="H38">
        <f>D38+'charges concentrées'!L38+'poids propre '!D38</f>
        <v>703.9999999999995</v>
      </c>
      <c r="I38">
        <f>E38+'charges concentrées'!M38+'poids propre '!E38</f>
        <v>340.0000000000001</v>
      </c>
    </row>
    <row r="39" spans="1:9" ht="12.75">
      <c r="A39">
        <f t="shared" si="4"/>
        <v>2.700000000000001</v>
      </c>
      <c r="B39">
        <f t="shared" si="5"/>
        <v>0.00568745919712255</v>
      </c>
      <c r="C39">
        <f t="shared" si="1"/>
        <v>0.01957019062752407</v>
      </c>
      <c r="D39">
        <f t="shared" si="2"/>
        <v>-1971.0000000000007</v>
      </c>
      <c r="E39">
        <f t="shared" si="3"/>
        <v>730</v>
      </c>
      <c r="F39">
        <f>B39+'charges concentrées'!J39+'poids propre '!B39</f>
        <v>0.00019350755465459384</v>
      </c>
      <c r="G39">
        <f>C39+'charges concentrées'!K39+'poids propre '!C39</f>
        <v>-0.0012943996162696498</v>
      </c>
      <c r="H39">
        <f>D39+'charges concentrées'!L39+'poids propre '!D39</f>
        <v>669.4999999999994</v>
      </c>
      <c r="I39">
        <f>E39+'charges concentrées'!M39+'poids propre '!E39</f>
        <v>350.0000000000001</v>
      </c>
    </row>
    <row r="40" spans="1:9" ht="12.75">
      <c r="A40">
        <f t="shared" si="4"/>
        <v>2.800000000000001</v>
      </c>
      <c r="B40">
        <f t="shared" si="5"/>
        <v>0.005510830029510049</v>
      </c>
      <c r="C40">
        <f t="shared" si="1"/>
        <v>0.020130158612845884</v>
      </c>
      <c r="D40">
        <f t="shared" si="2"/>
        <v>-2044.0000000000007</v>
      </c>
      <c r="E40">
        <f t="shared" si="3"/>
        <v>730</v>
      </c>
      <c r="F40">
        <f>B40+'charges concentrées'!J40+'poids propre '!B40</f>
        <v>0.0002508588767411446</v>
      </c>
      <c r="G40">
        <f>C40+'charges concentrées'!K40+'poids propre '!C40</f>
        <v>-0.0012721552659101173</v>
      </c>
      <c r="H40">
        <f>D40+'charges concentrées'!L40+'poids propre '!D40</f>
        <v>633.9999999999997</v>
      </c>
      <c r="I40">
        <f>E40+'charges concentrées'!M40+'poids propre '!E40</f>
        <v>360.0000000000001</v>
      </c>
    </row>
    <row r="41" spans="1:9" ht="12.75">
      <c r="A41">
        <f t="shared" si="4"/>
        <v>2.9000000000000012</v>
      </c>
      <c r="B41">
        <f t="shared" si="5"/>
        <v>0.005327777983075274</v>
      </c>
      <c r="C41">
        <f t="shared" si="1"/>
        <v>0.020672142537465334</v>
      </c>
      <c r="D41">
        <f t="shared" si="2"/>
        <v>-2117.000000000001</v>
      </c>
      <c r="E41">
        <f t="shared" si="3"/>
        <v>730</v>
      </c>
      <c r="F41">
        <f>B41+'charges concentrées'!J41+'poids propre '!B41</f>
        <v>0.0003050427517372581</v>
      </c>
      <c r="G41">
        <f>C41+'charges concentrées'!K41+'poids propre '!C41</f>
        <v>-0.0012443334224911048</v>
      </c>
      <c r="H41">
        <f>D41+'charges concentrées'!L41+'poids propre '!D41</f>
        <v>597.4999999999993</v>
      </c>
      <c r="I41">
        <f>E41+'charges concentrées'!M41+'poids propre '!E41</f>
        <v>370.0000000000001</v>
      </c>
    </row>
    <row r="42" spans="1:9" ht="12.75">
      <c r="A42">
        <f t="shared" si="4"/>
        <v>3.0000000000000013</v>
      </c>
      <c r="B42">
        <f t="shared" si="5"/>
        <v>0.005138303057818225</v>
      </c>
      <c r="C42">
        <f t="shared" si="1"/>
        <v>0.0211955001135002</v>
      </c>
      <c r="D42">
        <f t="shared" si="2"/>
        <v>-2190.000000000001</v>
      </c>
      <c r="E42">
        <f t="shared" si="3"/>
        <v>730</v>
      </c>
      <c r="F42">
        <f>B42+'charges concentrées'!J42+'poids propre '!B42</f>
        <v>0.0003559711950015345</v>
      </c>
      <c r="G42">
        <f>C42+'charges concentrées'!K42+'poids propre '!C42</f>
        <v>-0.001211255229953724</v>
      </c>
      <c r="H42">
        <f>D42+'charges concentrées'!L42+'poids propre '!D42</f>
        <v>559.9999999999993</v>
      </c>
      <c r="I42">
        <f>E42+'charges concentrées'!M42+'poids propre '!E42</f>
        <v>380.0000000000001</v>
      </c>
    </row>
    <row r="43" spans="1:9" ht="12.75">
      <c r="A43">
        <f t="shared" si="4"/>
        <v>3.1000000000000014</v>
      </c>
      <c r="B43">
        <f t="shared" si="5"/>
        <v>0.004942405253738906</v>
      </c>
      <c r="C43">
        <f aca="true" t="shared" si="6" ref="C43:C74">IF(xk&lt;POS,(REAC*(PORTEEE-POS)*xk*((xk)^2-(PORTEEE)^2+(PORTEEE-POS)^2))/(6*MODYG*10^9*INERTIE*PORTEEE),(REAC*(PORTEEE-POS)*xk*((xk)^2-(PORTEEE)^2+(PORTEEE-POS)^2))/(6*MODYG*10^9*INERTIE*PORTEEE)-(REAC*(xk-POS)^3)/(6*MODYG*10^9*INERTIE))</f>
        <v>0.02169958905306824</v>
      </c>
      <c r="D43">
        <f aca="true" t="shared" si="7" ref="D43:D74">IF(xi&lt;POS,REAC*(PORTEEE-POS)*xk/PORTEEE,REAC*(PORTEEE-POS)*xk/PORTEEE+REAC*(POS-xk))</f>
        <v>-2263.000000000001</v>
      </c>
      <c r="E43">
        <f aca="true" t="shared" si="8" ref="E43:E74">IF(xk&lt;POS,-REAC*(PORTEEE-POS)/PORTEEE,-REAC*(PORTEEE-POS)/PORTEEE+REAC)</f>
        <v>730</v>
      </c>
      <c r="F43">
        <f>B43+'charges concentrées'!J43+'poids propre '!B43</f>
        <v>0.0004035562218925744</v>
      </c>
      <c r="G43">
        <f>C43+'charges concentrées'!K43+'poids propre '!C43</f>
        <v>-0.0011732506307032386</v>
      </c>
      <c r="H43">
        <f>D43+'charges concentrées'!L43+'poids propre '!D43</f>
        <v>521.4999999999993</v>
      </c>
      <c r="I43">
        <f>E43+'charges concentrées'!M43+'poids propre '!E43</f>
        <v>390.0000000000001</v>
      </c>
    </row>
    <row r="44" spans="1:9" ht="12.75">
      <c r="A44">
        <f t="shared" si="4"/>
        <v>3.2000000000000015</v>
      </c>
      <c r="B44">
        <f t="shared" si="5"/>
        <v>0.0047400845708373135</v>
      </c>
      <c r="C44">
        <f t="shared" si="6"/>
        <v>0.02218376706828724</v>
      </c>
      <c r="D44">
        <f t="shared" si="7"/>
        <v>-2336.000000000001</v>
      </c>
      <c r="E44">
        <f t="shared" si="8"/>
        <v>730</v>
      </c>
      <c r="F44">
        <f>B44+'charges concentrées'!J44+'poids propre '!B44</f>
        <v>0.00044770984776897516</v>
      </c>
      <c r="G44">
        <f>C44+'charges concentrées'!K44+'poids propre '!C44</f>
        <v>-0.0011306583656090288</v>
      </c>
      <c r="H44">
        <f>D44+'charges concentrées'!L44+'poids propre '!D44</f>
        <v>481.9999999999993</v>
      </c>
      <c r="I44">
        <f>E44+'charges concentrées'!M44+'poids propre '!E44</f>
        <v>400.00000000000017</v>
      </c>
    </row>
    <row r="45" spans="1:9" ht="12.75">
      <c r="A45">
        <f t="shared" si="4"/>
        <v>3.3000000000000016</v>
      </c>
      <c r="B45">
        <f t="shared" si="5"/>
        <v>0.0045313410091134465</v>
      </c>
      <c r="C45">
        <f t="shared" si="6"/>
        <v>0.02264739187127496</v>
      </c>
      <c r="D45">
        <f t="shared" si="7"/>
        <v>-2409.000000000001</v>
      </c>
      <c r="E45">
        <f t="shared" si="8"/>
        <v>730</v>
      </c>
      <c r="F45">
        <f>B45+'charges concentrées'!J45+'poids propre '!B45</f>
        <v>0.0004883440879893338</v>
      </c>
      <c r="G45">
        <f>C45+'charges concentrées'!K45+'poids propre '!C45</f>
        <v>-0.0010838259740046426</v>
      </c>
      <c r="H45">
        <f>D45+'charges concentrées'!L45+'poids propre '!D45</f>
        <v>441.4999999999993</v>
      </c>
      <c r="I45">
        <f>E45+'charges concentrées'!M45+'poids propre '!E45</f>
        <v>410.00000000000017</v>
      </c>
    </row>
    <row r="46" spans="1:9" ht="12.75">
      <c r="A46">
        <f t="shared" si="4"/>
        <v>3.4000000000000017</v>
      </c>
      <c r="B46">
        <f t="shared" si="5"/>
        <v>0.0043161745685673086</v>
      </c>
      <c r="C46">
        <f t="shared" si="6"/>
        <v>0.023089821174149185</v>
      </c>
      <c r="D46">
        <f t="shared" si="7"/>
        <v>-2482.000000000001</v>
      </c>
      <c r="E46">
        <f t="shared" si="8"/>
        <v>730</v>
      </c>
      <c r="F46">
        <f>B46+'charges concentrées'!J46+'poids propre '!B46</f>
        <v>0.000525370957912255</v>
      </c>
      <c r="G46">
        <f>C46+'charges concentrées'!K46+'poids propre '!C46</f>
        <v>-0.0010331097936877448</v>
      </c>
      <c r="H46">
        <f>D46+'charges concentrées'!L46+'poids propre '!D46</f>
        <v>399.9999999999993</v>
      </c>
      <c r="I46">
        <f>E46+'charges concentrées'!M46+'poids propre '!E46</f>
        <v>420.00000000000017</v>
      </c>
    </row>
    <row r="47" spans="1:9" ht="12.75">
      <c r="A47">
        <f t="shared" si="4"/>
        <v>3.5000000000000018</v>
      </c>
      <c r="B47">
        <f t="shared" si="5"/>
        <v>0.004094585249198897</v>
      </c>
      <c r="C47">
        <f t="shared" si="6"/>
        <v>0.023510412689027683</v>
      </c>
      <c r="D47">
        <f t="shared" si="7"/>
        <v>-2555.0000000000014</v>
      </c>
      <c r="E47">
        <f t="shared" si="8"/>
        <v>730</v>
      </c>
      <c r="F47">
        <f>B47+'charges concentrées'!J47+'poids propre '!B47</f>
        <v>0.0005587024728963327</v>
      </c>
      <c r="G47">
        <f>C47+'charges concentrées'!K47+'poids propre '!C47</f>
        <v>-0.0009788749609201518</v>
      </c>
      <c r="H47">
        <f>D47+'charges concentrées'!L47+'poids propre '!D47</f>
        <v>357.4999999999993</v>
      </c>
      <c r="I47">
        <f>E47+'charges concentrées'!M47+'poids propre '!E47</f>
        <v>430.00000000000017</v>
      </c>
    </row>
    <row r="48" spans="1:9" ht="12.75">
      <c r="A48">
        <f t="shared" si="4"/>
        <v>3.600000000000002</v>
      </c>
      <c r="B48">
        <f t="shared" si="5"/>
        <v>0.0038665730510082127</v>
      </c>
      <c r="C48">
        <f t="shared" si="6"/>
        <v>0.023908524128028227</v>
      </c>
      <c r="D48">
        <f t="shared" si="7"/>
        <v>-2628.0000000000014</v>
      </c>
      <c r="E48">
        <f t="shared" si="8"/>
        <v>730</v>
      </c>
      <c r="F48">
        <f>B48+'charges concentrées'!J48+'poids propre '!B48</f>
        <v>0.000588250648300167</v>
      </c>
      <c r="G48">
        <f>C48+'charges concentrées'!K48+'poids propre '!C48</f>
        <v>-0.0009214954104278198</v>
      </c>
      <c r="H48">
        <f>D48+'charges concentrées'!L48+'poids propre '!D48</f>
        <v>313.9999999999993</v>
      </c>
      <c r="I48">
        <f>E48+'charges concentrées'!M48+'poids propre '!E48</f>
        <v>440.00000000000017</v>
      </c>
    </row>
    <row r="49" spans="1:9" ht="12.75">
      <c r="A49">
        <f t="shared" si="4"/>
        <v>3.700000000000002</v>
      </c>
      <c r="B49">
        <f t="shared" si="5"/>
        <v>0.0036321379739952557</v>
      </c>
      <c r="C49">
        <f t="shared" si="6"/>
        <v>0.024283513203268586</v>
      </c>
      <c r="D49">
        <f t="shared" si="7"/>
        <v>-2701.0000000000014</v>
      </c>
      <c r="E49">
        <f t="shared" si="8"/>
        <v>730</v>
      </c>
      <c r="F49">
        <f>B49+'charges concentrées'!J49+'poids propre '!B49</f>
        <v>0.000613927499482358</v>
      </c>
      <c r="G49">
        <f>C49+'charges concentrées'!K49+'poids propre '!C49</f>
        <v>-0.0008613538754008408</v>
      </c>
      <c r="H49">
        <f>D49+'charges concentrées'!L49+'poids propre '!D49</f>
        <v>269.4999999999991</v>
      </c>
      <c r="I49">
        <f>E49+'charges concentrées'!M49+'poids propre '!E49</f>
        <v>450.00000000000017</v>
      </c>
    </row>
    <row r="50" spans="1:9" ht="12.75">
      <c r="A50">
        <f t="shared" si="4"/>
        <v>3.800000000000002</v>
      </c>
      <c r="B50">
        <f t="shared" si="5"/>
        <v>0.003391280018160025</v>
      </c>
      <c r="C50">
        <f t="shared" si="6"/>
        <v>0.024634737626866535</v>
      </c>
      <c r="D50">
        <f t="shared" si="7"/>
        <v>-2774.0000000000014</v>
      </c>
      <c r="E50">
        <f t="shared" si="8"/>
        <v>730</v>
      </c>
      <c r="F50">
        <f>B50+'charges concentrées'!J50+'poids propre '!B50</f>
        <v>0.0006356450418015032</v>
      </c>
      <c r="G50">
        <f>C50+'charges concentrées'!K50+'poids propre '!C50</f>
        <v>-0.0007988418874934535</v>
      </c>
      <c r="H50">
        <f>D50+'charges concentrées'!L50+'poids propre '!D50</f>
        <v>223.99999999999886</v>
      </c>
      <c r="I50">
        <f>E50+'charges concentrées'!M50+'poids propre '!E50</f>
        <v>460.0000000000002</v>
      </c>
    </row>
    <row r="51" spans="1:9" ht="12.75">
      <c r="A51">
        <f t="shared" si="4"/>
        <v>3.900000000000002</v>
      </c>
      <c r="B51">
        <f t="shared" si="5"/>
        <v>0.003143999183502523</v>
      </c>
      <c r="C51">
        <f t="shared" si="6"/>
        <v>0.024961555110939844</v>
      </c>
      <c r="D51">
        <f t="shared" si="7"/>
        <v>-2847.0000000000014</v>
      </c>
      <c r="E51">
        <f t="shared" si="8"/>
        <v>730</v>
      </c>
      <c r="F51">
        <f>B51+'charges concentrées'!J51+'poids propre '!B51</f>
        <v>0.0006533152906162039</v>
      </c>
      <c r="G51">
        <f>C51+'charges concentrées'!K51+'poids propre '!C51</f>
        <v>-0.0007343597768240239</v>
      </c>
      <c r="H51">
        <f>D51+'charges concentrées'!L51+'poids propre '!D51</f>
        <v>177.49999999999886</v>
      </c>
      <c r="I51">
        <f>E51+'charges concentrées'!M51+'poids propre '!E51</f>
        <v>470.0000000000002</v>
      </c>
    </row>
    <row r="52" spans="1:9" ht="12.75">
      <c r="A52">
        <f t="shared" si="4"/>
        <v>4.000000000000002</v>
      </c>
      <c r="B52">
        <f t="shared" si="5"/>
        <v>0.0028902954700227488</v>
      </c>
      <c r="C52">
        <f t="shared" si="6"/>
        <v>0.025263323367606297</v>
      </c>
      <c r="D52">
        <f t="shared" si="7"/>
        <v>-2920.0000000000014</v>
      </c>
      <c r="E52">
        <f t="shared" si="8"/>
        <v>730</v>
      </c>
      <c r="F52">
        <f>B52+'charges concentrées'!J52+'poids propre '!B52</f>
        <v>0.0006668502612850573</v>
      </c>
      <c r="G52">
        <f>C52+'charges concentrées'!K52+'poids propre '!C52</f>
        <v>-0.0006683166719750715</v>
      </c>
      <c r="H52">
        <f>D52+'charges concentrées'!L52+'poids propre '!D52</f>
        <v>129.9999999999991</v>
      </c>
      <c r="I52">
        <f>E52+'charges concentrées'!M52+'poids propre '!E52</f>
        <v>480.00000000000017</v>
      </c>
    </row>
    <row r="53" spans="1:9" ht="12.75">
      <c r="A53">
        <f t="shared" si="4"/>
        <v>4.100000000000001</v>
      </c>
      <c r="B53">
        <f t="shared" si="5"/>
        <v>0.0026301688777207017</v>
      </c>
      <c r="C53">
        <f t="shared" si="6"/>
        <v>0.025539400108983652</v>
      </c>
      <c r="D53">
        <f t="shared" si="7"/>
        <v>-2993.000000000001</v>
      </c>
      <c r="E53">
        <f t="shared" si="8"/>
        <v>730</v>
      </c>
      <c r="F53">
        <f>B53+'charges concentrées'!J53+'poids propre '!B53</f>
        <v>0.0006761619691666625</v>
      </c>
      <c r="G53">
        <f>C53+'charges concentrées'!K53+'poids propre '!C53</f>
        <v>-0.0006011304999932517</v>
      </c>
      <c r="H53">
        <f>D53+'charges concentrées'!L53+'poids propre '!D53</f>
        <v>81.49999999999955</v>
      </c>
      <c r="I53">
        <f>E53+'charges concentrées'!M53+'poids propre '!E53</f>
        <v>490.0000000000001</v>
      </c>
    </row>
    <row r="54" spans="1:9" ht="12.75">
      <c r="A54">
        <f t="shared" si="4"/>
        <v>4.200000000000001</v>
      </c>
      <c r="B54">
        <f t="shared" si="5"/>
        <v>0.0023636194065963824</v>
      </c>
      <c r="C54">
        <f t="shared" si="6"/>
        <v>0.025789143047189687</v>
      </c>
      <c r="D54">
        <f t="shared" si="7"/>
        <v>-3066.000000000001</v>
      </c>
      <c r="E54">
        <f t="shared" si="8"/>
        <v>730</v>
      </c>
      <c r="F54">
        <f>B54+'charges concentrées'!J54+'poids propre '!B54</f>
        <v>0.0006811624296196192</v>
      </c>
      <c r="G54">
        <f>C54+'charges concentrées'!K54+'poids propre '!C54</f>
        <v>-0.000533227986389365</v>
      </c>
      <c r="H54">
        <f>D54+'charges concentrées'!L54+'poids propre '!D54</f>
        <v>31.999999999999545</v>
      </c>
      <c r="I54">
        <f>E54+'charges concentrées'!M54+'poids propre '!E54</f>
        <v>500.0000000000001</v>
      </c>
    </row>
    <row r="55" spans="1:9" ht="12.75">
      <c r="A55">
        <f t="shared" si="4"/>
        <v>4.300000000000001</v>
      </c>
      <c r="B55">
        <f t="shared" si="5"/>
        <v>0.0020906470566497905</v>
      </c>
      <c r="C55">
        <f t="shared" si="6"/>
        <v>0.02601190989434218</v>
      </c>
      <c r="D55">
        <f t="shared" si="7"/>
        <v>-3139.0000000000005</v>
      </c>
      <c r="E55">
        <f t="shared" si="8"/>
        <v>730</v>
      </c>
      <c r="F55">
        <f>B55+'charges concentrées'!J55+'poids propre '!B55</f>
        <v>0.0006817636580025262</v>
      </c>
      <c r="G55">
        <f>C55+'charges concentrées'!K55+'poids propre '!C55</f>
        <v>-0.00046504465513833373</v>
      </c>
      <c r="H55">
        <f>D55+'charges concentrées'!L55+'poids propre '!D55</f>
        <v>-18.500000000000227</v>
      </c>
      <c r="I55">
        <f>E55+'charges concentrées'!M55+'poids propre '!E55</f>
        <v>510.00000000000006</v>
      </c>
    </row>
    <row r="56" spans="1:9" ht="12.75">
      <c r="A56">
        <f t="shared" si="4"/>
        <v>4.4</v>
      </c>
      <c r="B56">
        <f t="shared" si="5"/>
        <v>0.0018112518278809242</v>
      </c>
      <c r="C56">
        <f t="shared" si="6"/>
        <v>0.02620705836255891</v>
      </c>
      <c r="D56">
        <f t="shared" si="7"/>
        <v>-3212.0000000000005</v>
      </c>
      <c r="E56">
        <f t="shared" si="8"/>
        <v>730</v>
      </c>
      <c r="F56">
        <f>B56+'charges concentrées'!J56+'poids propre '!B56</f>
        <v>0.0006778776696739818</v>
      </c>
      <c r="G56">
        <f>C56+'charges concentrées'!K56+'poids propre '!C56</f>
        <v>-0.00039702482867923737</v>
      </c>
      <c r="H56">
        <f>D56+'charges concentrées'!L56+'poids propre '!D56</f>
        <v>-70.00000000000068</v>
      </c>
      <c r="I56">
        <f>E56+'charges concentrées'!M56+'poids propre '!E56</f>
        <v>520</v>
      </c>
    </row>
    <row r="57" spans="1:9" ht="12.75">
      <c r="A57">
        <f t="shared" si="4"/>
        <v>4.5</v>
      </c>
      <c r="B57">
        <f t="shared" si="5"/>
        <v>0.0015254337202897864</v>
      </c>
      <c r="C57">
        <f t="shared" si="6"/>
        <v>0.026373946163957624</v>
      </c>
      <c r="D57">
        <f t="shared" si="7"/>
        <v>-3285</v>
      </c>
      <c r="E57">
        <f t="shared" si="8"/>
        <v>730</v>
      </c>
      <c r="F57">
        <f>B57+'charges concentrées'!J57+'poids propre '!B57</f>
        <v>0.0006694164799925861</v>
      </c>
      <c r="G57">
        <f>C57+'charges concentrées'!K57+'poids propre '!C57</f>
        <v>-0.0003296216279152983</v>
      </c>
      <c r="H57">
        <f>D57+'charges concentrées'!L57+'poids propre '!D57</f>
        <v>-122.5</v>
      </c>
      <c r="I57">
        <f>E57+'charges concentrées'!M57+'poids propre '!E57</f>
        <v>1030</v>
      </c>
    </row>
    <row r="58" spans="1:9" ht="12.75">
      <c r="A58">
        <f t="shared" si="4"/>
        <v>4.6</v>
      </c>
      <c r="B58">
        <f t="shared" si="5"/>
        <v>0.0012331927338763758</v>
      </c>
      <c r="C58">
        <f t="shared" si="6"/>
        <v>0.02651193101065612</v>
      </c>
      <c r="D58">
        <f t="shared" si="7"/>
        <v>-3358</v>
      </c>
      <c r="E58">
        <f t="shared" si="8"/>
        <v>730</v>
      </c>
      <c r="F58">
        <f>B58+'charges concentrées'!J58+'poids propre '!B58</f>
        <v>0.0006540924882819133</v>
      </c>
      <c r="G58">
        <f>C58+'charges concentrées'!K58+'poids propre '!C58</f>
        <v>-0.0002633702927483609</v>
      </c>
      <c r="H58">
        <f>D58+'charges concentrées'!L58+'poids propre '!D58</f>
        <v>-225.99999999999977</v>
      </c>
      <c r="I58">
        <f>E58+'charges concentrées'!M58+'poids propre '!E58</f>
        <v>1040</v>
      </c>
    </row>
    <row r="59" spans="1:9" ht="12.75">
      <c r="A59">
        <f t="shared" si="4"/>
        <v>4.699999999999999</v>
      </c>
      <c r="B59">
        <f t="shared" si="5"/>
        <v>0.0009345288686406922</v>
      </c>
      <c r="C59">
        <f t="shared" si="6"/>
        <v>0.026620370614772158</v>
      </c>
      <c r="D59">
        <f t="shared" si="7"/>
        <v>-3430.999999999999</v>
      </c>
      <c r="E59">
        <f t="shared" si="8"/>
        <v>730</v>
      </c>
      <c r="F59">
        <f>B59+'charges concentrées'!J59+'poids propre '!B59</f>
        <v>0.0006296180938655355</v>
      </c>
      <c r="G59">
        <f>C59+'charges concentrées'!K59+'poids propre '!C59</f>
        <v>-0.00019910814368243913</v>
      </c>
      <c r="H59">
        <f>D59+'charges concentrées'!L59+'poids propre '!D59</f>
        <v>-330.4999999999991</v>
      </c>
      <c r="I59">
        <f>E59+'charges concentrées'!M59+'poids propre '!E59</f>
        <v>1050</v>
      </c>
    </row>
    <row r="60" spans="1:9" ht="12.75">
      <c r="A60">
        <f t="shared" si="4"/>
        <v>4.799999999999999</v>
      </c>
      <c r="B60">
        <f t="shared" si="5"/>
        <v>0.000629442124582737</v>
      </c>
      <c r="C60">
        <f t="shared" si="6"/>
        <v>0.026698622688423514</v>
      </c>
      <c r="D60">
        <f t="shared" si="7"/>
        <v>-3503.999999999999</v>
      </c>
      <c r="E60">
        <f t="shared" si="8"/>
        <v>730</v>
      </c>
      <c r="F60">
        <f>B60+'charges concentrées'!J60+'poids propre '!B60</f>
        <v>0.0005959053121020536</v>
      </c>
      <c r="G60">
        <f>C60+'charges concentrées'!K60+'poids propre '!C60</f>
        <v>-0.00013775462022015683</v>
      </c>
      <c r="H60">
        <f>D60+'charges concentrées'!L60+'poids propre '!D60</f>
        <v>-435.9999999999991</v>
      </c>
      <c r="I60">
        <f>E60+'charges concentrées'!M60+'poids propre '!E60</f>
        <v>1060</v>
      </c>
    </row>
    <row r="61" spans="1:9" ht="12.75">
      <c r="A61">
        <f t="shared" si="4"/>
        <v>4.899999999999999</v>
      </c>
      <c r="B61">
        <f t="shared" si="5"/>
        <v>0.00031793250170250733</v>
      </c>
      <c r="C61">
        <f t="shared" si="6"/>
        <v>0.026746044943727964</v>
      </c>
      <c r="D61">
        <f t="shared" si="7"/>
        <v>-3576.999999999999</v>
      </c>
      <c r="E61">
        <f t="shared" si="8"/>
        <v>730</v>
      </c>
      <c r="F61">
        <f>B61+'charges concentrées'!J61+'poids propre '!B61</f>
        <v>0.0005528661583500654</v>
      </c>
      <c r="G61">
        <f>C61+'charges concentrées'!K61+'poids propre '!C61</f>
        <v>-8.023796032831029E-05</v>
      </c>
      <c r="H61">
        <f>D61+'charges concentrées'!L61+'poids propre '!D61</f>
        <v>-542.4999999999989</v>
      </c>
      <c r="I61">
        <f>E61+'charges concentrées'!M61+'poids propre '!E61</f>
        <v>1070</v>
      </c>
    </row>
    <row r="62" spans="1:9" ht="12.75">
      <c r="A62">
        <f t="shared" si="4"/>
        <v>4.999999999999998</v>
      </c>
      <c r="B62">
        <f t="shared" si="5"/>
        <v>6.084973186444423E-18</v>
      </c>
      <c r="C62">
        <f t="shared" si="6"/>
        <v>0.02676199509280327</v>
      </c>
      <c r="D62">
        <f t="shared" si="7"/>
        <v>-3650.0000000000014</v>
      </c>
      <c r="E62">
        <f t="shared" si="8"/>
        <v>-730</v>
      </c>
      <c r="F62">
        <f>B62+'charges concentrées'!J62+'poids propre '!B62</f>
        <v>0.0005004126479681715</v>
      </c>
      <c r="G62">
        <f>C62+'charges concentrées'!K62+'poids propre '!C62</f>
        <v>-2.749520043781109E-05</v>
      </c>
      <c r="H62">
        <f>D62+'charges concentrées'!L62+'poids propre '!D62</f>
        <v>-650.0000000000007</v>
      </c>
      <c r="I62">
        <f>E62+'charges concentrées'!M62+'poids propre '!E62</f>
        <v>-380.00000000000017</v>
      </c>
    </row>
    <row r="63" spans="1:9" ht="12.75">
      <c r="A63">
        <f t="shared" si="4"/>
        <v>5.099999999999998</v>
      </c>
      <c r="B63">
        <f t="shared" si="5"/>
        <v>-0.0003179325017024957</v>
      </c>
      <c r="C63">
        <f t="shared" si="6"/>
        <v>0.026746044943727964</v>
      </c>
      <c r="D63">
        <f t="shared" si="7"/>
        <v>-3577.000000000002</v>
      </c>
      <c r="E63">
        <f t="shared" si="8"/>
        <v>-730</v>
      </c>
      <c r="F63">
        <f>B63+'charges concentrées'!J63+'poids propre '!B63</f>
        <v>0.00044487967513724404</v>
      </c>
      <c r="G63">
        <f>C63+'charges concentrées'!K63+'poids propre '!C63</f>
        <v>1.9741920517022185E-05</v>
      </c>
      <c r="H63">
        <f>D63+'charges concentrées'!L63+'poids propre '!D63</f>
        <v>-612.5000000000007</v>
      </c>
      <c r="I63">
        <f>E63+'charges concentrées'!M63+'poids propre '!E63</f>
        <v>-370.0000000000002</v>
      </c>
    </row>
    <row r="64" spans="1:9" ht="12.75">
      <c r="A64">
        <f t="shared" si="4"/>
        <v>5.1999999999999975</v>
      </c>
      <c r="B64">
        <f aca="true" t="shared" si="9" ref="B64:B95">IF(xi&lt;POS,(REAC*(PORTEEE-POS)*(3*(xk)^2-(PORTEEE)^2+(PORTEEE-POS)^2))/(6*MODYG*10^9*Iz*PORTEEE),(REAC*(PORTEEE-POS)*(3*(xk)^2-(PORTEEE)^2+(PORTEEE-POS)^2))/(6*MODYG*10^9*INERTIE*PORTEEE)-(REAC*(xk-POS)*(xk-POS)/(2*MODYG*10^9*INERTIE)))</f>
        <v>-0.000629442124582725</v>
      </c>
      <c r="C64">
        <f t="shared" si="6"/>
        <v>0.026698622688423518</v>
      </c>
      <c r="D64">
        <f t="shared" si="7"/>
        <v>-3504.0000000000023</v>
      </c>
      <c r="E64">
        <f t="shared" si="8"/>
        <v>-730</v>
      </c>
      <c r="F64">
        <f>B64+'charges concentrées'!J64+'poids propre '!B64</f>
        <v>0.00039260213403814954</v>
      </c>
      <c r="G64">
        <f>C64+'charges concentrées'!K64+'poids propre '!C64</f>
        <v>6.158924898070142E-05</v>
      </c>
      <c r="H64">
        <f>D64+'charges concentrées'!L64+'poids propre '!D64</f>
        <v>-576.000000000002</v>
      </c>
      <c r="I64">
        <f>E64+'charges concentrées'!M64+'poids propre '!E64</f>
        <v>-360.0000000000002</v>
      </c>
    </row>
    <row r="65" spans="1:9" ht="12.75">
      <c r="A65">
        <f t="shared" si="4"/>
        <v>5.299999999999997</v>
      </c>
      <c r="B65">
        <f t="shared" si="9"/>
        <v>-0.0009345288686406817</v>
      </c>
      <c r="C65">
        <f t="shared" si="6"/>
        <v>0.026620370614772154</v>
      </c>
      <c r="D65">
        <f t="shared" si="7"/>
        <v>-3431.000000000002</v>
      </c>
      <c r="E65">
        <f t="shared" si="8"/>
        <v>-730</v>
      </c>
      <c r="F65">
        <f>B65+'charges concentrées'!J65+'poids propre '!B65</f>
        <v>0.00034349204002949435</v>
      </c>
      <c r="G65">
        <f>C65+'charges concentrées'!K65+'poids propre '!C65</f>
        <v>9.836792889432629E-05</v>
      </c>
      <c r="H65">
        <f>D65+'charges concentrées'!L65+'poids propre '!D65</f>
        <v>-540.5000000000007</v>
      </c>
      <c r="I65">
        <f>E65+'charges concentrées'!M65+'poids propre '!E65</f>
        <v>-350.0000000000002</v>
      </c>
    </row>
    <row r="66" spans="1:9" ht="12.75">
      <c r="A66">
        <f t="shared" si="4"/>
        <v>5.399999999999997</v>
      </c>
      <c r="B66">
        <f t="shared" si="9"/>
        <v>-0.0012331927338763648</v>
      </c>
      <c r="C66">
        <f t="shared" si="6"/>
        <v>0.02651193101065612</v>
      </c>
      <c r="D66">
        <f t="shared" si="7"/>
        <v>-3358.0000000000023</v>
      </c>
      <c r="E66">
        <f t="shared" si="8"/>
        <v>-730</v>
      </c>
      <c r="F66">
        <f>B66+'charges concentrées'!J66+'poids propre '!B66</f>
        <v>0.00029746140846987354</v>
      </c>
      <c r="G66">
        <f>C66+'charges concentrées'!K66+'poids propre '!C66</f>
        <v>0.0001303903057348968</v>
      </c>
      <c r="H66">
        <f>D66+'charges concentrées'!L66+'poids propre '!D66</f>
        <v>-506.00000000000114</v>
      </c>
      <c r="I66">
        <f>E66+'charges concentrées'!M66+'poids propre '!E66</f>
        <v>-340.00000000000034</v>
      </c>
    </row>
    <row r="67" spans="1:9" ht="12.75">
      <c r="A67">
        <f t="shared" si="4"/>
        <v>5.4999999999999964</v>
      </c>
      <c r="B67">
        <f t="shared" si="9"/>
        <v>-0.0015254337202897767</v>
      </c>
      <c r="C67">
        <f t="shared" si="6"/>
        <v>0.02637394616395763</v>
      </c>
      <c r="D67">
        <f t="shared" si="7"/>
        <v>-3285.0000000000027</v>
      </c>
      <c r="E67">
        <f t="shared" si="8"/>
        <v>-730</v>
      </c>
      <c r="F67">
        <f>B67+'charges concentrées'!J67+'poids propre '!B67</f>
        <v>0.00025442225471788407</v>
      </c>
      <c r="G67">
        <f>C67+'charges concentrées'!K67+'poids propre '!C67</f>
        <v>0.00015795992651522657</v>
      </c>
      <c r="H67">
        <f>D67+'charges concentrées'!L67+'poids propre '!D67</f>
        <v>-472.50000000000114</v>
      </c>
      <c r="I67">
        <f>E67+'charges concentrées'!M67+'poids propre '!E67</f>
        <v>-330.00000000000034</v>
      </c>
    </row>
    <row r="68" spans="1:9" ht="12.75">
      <c r="A68">
        <f t="shared" si="4"/>
        <v>5.599999999999996</v>
      </c>
      <c r="B68">
        <f t="shared" si="9"/>
        <v>-0.0018112518278809143</v>
      </c>
      <c r="C68">
        <f t="shared" si="6"/>
        <v>0.026207058362558912</v>
      </c>
      <c r="D68">
        <f t="shared" si="7"/>
        <v>-3212.0000000000027</v>
      </c>
      <c r="E68">
        <f t="shared" si="8"/>
        <v>-730</v>
      </c>
      <c r="F68">
        <f>B68+'charges concentrées'!J68+'poids propre '!B68</f>
        <v>0.00021428659413213092</v>
      </c>
      <c r="G68">
        <f>C68+'charges concentrées'!K68+'poids propre '!C68</f>
        <v>0.0001813715397840157</v>
      </c>
      <c r="H68">
        <f>D68+'charges concentrées'!L68+'poids propre '!D68</f>
        <v>-440.00000000000114</v>
      </c>
      <c r="I68">
        <f>E68+'charges concentrées'!M68+'poids propre '!E68</f>
        <v>-320.00000000000034</v>
      </c>
    </row>
    <row r="69" spans="1:9" ht="12.75">
      <c r="A69">
        <f t="shared" si="4"/>
        <v>5.699999999999996</v>
      </c>
      <c r="B69">
        <f t="shared" si="9"/>
        <v>-0.00209064705664978</v>
      </c>
      <c r="C69">
        <f t="shared" si="6"/>
        <v>0.026011909894342194</v>
      </c>
      <c r="D69">
        <f t="shared" si="7"/>
        <v>-3139.0000000000036</v>
      </c>
      <c r="E69">
        <f t="shared" si="8"/>
        <v>-730</v>
      </c>
      <c r="F69">
        <f>B69+'charges concentrées'!J69+'poids propre '!B69</f>
        <v>0.00017696644207120817</v>
      </c>
      <c r="G69">
        <f>C69+'charges concentrées'!K69+'poids propre '!C69</f>
        <v>0.00020091109562581956</v>
      </c>
      <c r="H69">
        <f>D69+'charges concentrées'!L69+'poids propre '!D69</f>
        <v>-408.5000000000018</v>
      </c>
      <c r="I69">
        <f>E69+'charges concentrées'!M69+'poids propre '!E69</f>
        <v>-310.00000000000045</v>
      </c>
    </row>
    <row r="70" spans="1:9" ht="12.75">
      <c r="A70">
        <f t="shared" si="4"/>
        <v>5.799999999999995</v>
      </c>
      <c r="B70">
        <f t="shared" si="9"/>
        <v>-0.002363619406596372</v>
      </c>
      <c r="C70">
        <f t="shared" si="6"/>
        <v>0.025789143047189697</v>
      </c>
      <c r="D70">
        <f t="shared" si="7"/>
        <v>-3066.000000000003</v>
      </c>
      <c r="E70">
        <f t="shared" si="8"/>
        <v>-730</v>
      </c>
      <c r="F70">
        <f>B70+'charges concentrées'!J70+'poids propre '!B70</f>
        <v>0.0001423738138937149</v>
      </c>
      <c r="G70">
        <f>C70+'charges concentrées'!K70+'poids propre '!C70</f>
        <v>0.00021685574566103656</v>
      </c>
      <c r="H70">
        <f>D70+'charges concentrées'!L70+'poids propre '!D70</f>
        <v>-378.00000000000136</v>
      </c>
      <c r="I70">
        <f>E70+'charges concentrées'!M70+'poids propre '!E70</f>
        <v>-300.00000000000045</v>
      </c>
    </row>
    <row r="71" spans="1:9" ht="12.75">
      <c r="A71">
        <f t="shared" si="4"/>
        <v>5.899999999999995</v>
      </c>
      <c r="B71">
        <f t="shared" si="9"/>
        <v>-0.002630168877720691</v>
      </c>
      <c r="C71">
        <f t="shared" si="6"/>
        <v>0.025539400108983663</v>
      </c>
      <c r="D71">
        <f t="shared" si="7"/>
        <v>-2993.0000000000036</v>
      </c>
      <c r="E71">
        <f t="shared" si="8"/>
        <v>-730</v>
      </c>
      <c r="F71">
        <f>B71+'charges concentrées'!J71+'poids propre '!B71</f>
        <v>0.00011042072495825507</v>
      </c>
      <c r="G71">
        <f>C71+'charges concentrées'!K71+'poids propre '!C71</f>
        <v>0.00022947384304596204</v>
      </c>
      <c r="H71">
        <f>D71+'charges concentrées'!L71+'poids propre '!D71</f>
        <v>-348.50000000000136</v>
      </c>
      <c r="I71">
        <f>E71+'charges concentrées'!M71+'poids propre '!E71</f>
        <v>-290.00000000000045</v>
      </c>
    </row>
    <row r="72" spans="1:9" ht="12.75">
      <c r="A72">
        <f t="shared" si="4"/>
        <v>5.999999999999995</v>
      </c>
      <c r="B72">
        <f t="shared" si="9"/>
        <v>-0.002890295470022739</v>
      </c>
      <c r="C72">
        <f t="shared" si="6"/>
        <v>0.025263323367606304</v>
      </c>
      <c r="D72">
        <f t="shared" si="7"/>
        <v>-2920.000000000004</v>
      </c>
      <c r="E72">
        <f t="shared" si="8"/>
        <v>-730</v>
      </c>
      <c r="F72">
        <f>B72+'charges concentrées'!J72+'poids propre '!B72</f>
        <v>8.101919062341971E-05</v>
      </c>
      <c r="G72">
        <f>C72+'charges concentrées'!K72+'poids propre '!C72</f>
        <v>0.00023902494247271013</v>
      </c>
      <c r="H72">
        <f>D72+'charges concentrées'!L72+'poids propre '!D72</f>
        <v>-320.00000000000114</v>
      </c>
      <c r="I72">
        <f>E72+'charges concentrées'!M72+'poids propre '!E72</f>
        <v>-280.00000000000057</v>
      </c>
    </row>
    <row r="73" spans="1:9" ht="12.75">
      <c r="A73">
        <f t="shared" si="4"/>
        <v>6.099999999999994</v>
      </c>
      <c r="B73">
        <f t="shared" si="9"/>
        <v>-0.003143999183502514</v>
      </c>
      <c r="C73">
        <f t="shared" si="6"/>
        <v>0.024961555110939858</v>
      </c>
      <c r="D73">
        <f t="shared" si="7"/>
        <v>-2847.0000000000036</v>
      </c>
      <c r="E73">
        <f t="shared" si="8"/>
        <v>-730</v>
      </c>
      <c r="F73">
        <f>B73+'charges concentrées'!J73+'poids propre '!B73</f>
        <v>5.4081226247815065E-05</v>
      </c>
      <c r="G73">
        <f>C73+'charges concentrées'!K73+'poids propre '!C73</f>
        <v>0.0002457598001692797</v>
      </c>
      <c r="H73">
        <f>D73+'charges concentrées'!L73+'poids propre '!D73</f>
        <v>-292.50000000000114</v>
      </c>
      <c r="I73">
        <f>E73+'charges concentrées'!M73+'poids propre '!E73</f>
        <v>-270.00000000000057</v>
      </c>
    </row>
    <row r="74" spans="1:9" ht="12.75">
      <c r="A74">
        <f t="shared" si="4"/>
        <v>6.199999999999994</v>
      </c>
      <c r="B74">
        <f t="shared" si="9"/>
        <v>-0.003391280018160016</v>
      </c>
      <c r="C74">
        <f t="shared" si="6"/>
        <v>0.024634737626866545</v>
      </c>
      <c r="D74">
        <f t="shared" si="7"/>
        <v>-2774.0000000000045</v>
      </c>
      <c r="E74">
        <f t="shared" si="8"/>
        <v>-730</v>
      </c>
      <c r="F74">
        <f>B74+'charges concentrées'!J74+'poids propre '!B74</f>
        <v>2.9518847190036735E-05</v>
      </c>
      <c r="G74">
        <f>C74+'charges concentrées'!K74+'poids propre '!C74</f>
        <v>0.0002499203738995353</v>
      </c>
      <c r="H74">
        <f>D74+'charges concentrées'!L74+'poids propre '!D74</f>
        <v>-266.0000000000023</v>
      </c>
      <c r="I74">
        <f>E74+'charges concentrées'!M74+'poids propre '!E74</f>
        <v>-260.00000000000057</v>
      </c>
    </row>
    <row r="75" spans="1:9" ht="12.75">
      <c r="A75">
        <f t="shared" si="4"/>
        <v>6.299999999999994</v>
      </c>
      <c r="B75">
        <f t="shared" si="9"/>
        <v>-0.003632137973995246</v>
      </c>
      <c r="C75">
        <f aca="true" t="shared" si="10" ref="C75:C106">IF(xk&lt;POS,(REAC*(PORTEEE-POS)*xk*((xk)^2-(PORTEEE)^2+(PORTEEE-POS)^2))/(6*MODYG*10^9*INERTIE*PORTEEE),(REAC*(PORTEEE-POS)*xk*((xk)^2-(PORTEEE)^2+(PORTEEE-POS)^2))/(6*MODYG*10^9*INERTIE*PORTEEE)-(REAC*(xk-POS)^3)/(6*MODYG*10^9*INERTIE))</f>
        <v>0.0242835132032686</v>
      </c>
      <c r="D75">
        <f aca="true" t="shared" si="11" ref="D75:D106">IF(xi&lt;POS,REAC*(PORTEEE-POS)*xk/PORTEEE,REAC*(PORTEEE-POS)*xk/PORTEEE+REAC*(POS-xk))</f>
        <v>-2701.0000000000045</v>
      </c>
      <c r="E75">
        <f aca="true" t="shared" si="12" ref="E75:E106">IF(xk&lt;POS,-REAC*(PORTEEE-POS)/PORTEEE,-REAC*(PORTEEE-POS)/PORTEEE+REAC)</f>
        <v>-730</v>
      </c>
      <c r="F75">
        <f>B75+'charges concentrées'!J75+'poids propre '!B75</f>
        <v>7.244068808683795E-06</v>
      </c>
      <c r="G75">
        <f>C75+'charges concentrées'!K75+'poids propre '!C75</f>
        <v>0.0002517398229631724</v>
      </c>
      <c r="H75">
        <f>D75+'charges concentrées'!L75+'poids propre '!D75</f>
        <v>-240.50000000000182</v>
      </c>
      <c r="I75">
        <f>E75+'charges concentrées'!M75+'poids propre '!E75</f>
        <v>-250.00000000000068</v>
      </c>
    </row>
    <row r="76" spans="1:9" ht="12.75">
      <c r="A76">
        <f t="shared" si="4"/>
        <v>6.399999999999993</v>
      </c>
      <c r="B76">
        <f t="shared" si="9"/>
        <v>-0.003866573051008201</v>
      </c>
      <c r="C76">
        <f t="shared" si="10"/>
        <v>0.023908524128028238</v>
      </c>
      <c r="D76">
        <f t="shared" si="11"/>
        <v>-2628.0000000000045</v>
      </c>
      <c r="E76">
        <f t="shared" si="12"/>
        <v>-730</v>
      </c>
      <c r="F76">
        <f>B76+'charges concentrées'!J76+'poids propre '!B76</f>
        <v>-1.2831093537643383E-05</v>
      </c>
      <c r="G76">
        <f>C76+'charges concentrées'!K76+'poids propre '!C76</f>
        <v>0.000251442508195766</v>
      </c>
      <c r="H76">
        <f>D76+'charges concentrées'!L76+'poids propre '!D76</f>
        <v>-216.00000000000136</v>
      </c>
      <c r="I76">
        <f>E76+'charges concentrées'!M76+'poids propre '!E76</f>
        <v>-240.00000000000068</v>
      </c>
    </row>
    <row r="77" spans="1:9" ht="12.75">
      <c r="A77">
        <f t="shared" si="4"/>
        <v>6.499999999999993</v>
      </c>
      <c r="B77">
        <f t="shared" si="9"/>
        <v>-0.004094585249198884</v>
      </c>
      <c r="C77">
        <f t="shared" si="10"/>
        <v>0.023510412689027708</v>
      </c>
      <c r="D77">
        <f t="shared" si="11"/>
        <v>-2555.000000000005</v>
      </c>
      <c r="E77">
        <f t="shared" si="12"/>
        <v>-730</v>
      </c>
      <c r="F77">
        <f>B77+'charges concentrées'!J77+'poids propre '!B77</f>
        <v>-3.0794624490348326E-05</v>
      </c>
      <c r="G77">
        <f>C77+'charges concentrées'!K77+'poids propre '!C77</f>
        <v>0.00024924399196876723</v>
      </c>
      <c r="H77">
        <f>D77+'charges concentrées'!L77+'poids propre '!D77</f>
        <v>-192.50000000000114</v>
      </c>
      <c r="I77">
        <f>E77+'charges concentrées'!M77+'poids propre '!E77</f>
        <v>-230.00000000000068</v>
      </c>
    </row>
    <row r="78" spans="1:9" ht="12.75">
      <c r="A78">
        <f aca="true" t="shared" si="13" ref="A78:A112">A77+0.1</f>
        <v>6.5999999999999925</v>
      </c>
      <c r="B78">
        <f t="shared" si="9"/>
        <v>-0.004316174568567298</v>
      </c>
      <c r="C78">
        <f t="shared" si="10"/>
        <v>0.023089821174149212</v>
      </c>
      <c r="D78">
        <f t="shared" si="11"/>
        <v>-2482.0000000000055</v>
      </c>
      <c r="E78">
        <f t="shared" si="12"/>
        <v>-730</v>
      </c>
      <c r="F78">
        <f>B78+'charges concentrées'!J78+'poids propre '!B78</f>
        <v>-4.673450869082849E-05</v>
      </c>
      <c r="G78">
        <f>C78+'charges concentrées'!K78+'poids propre '!C78</f>
        <v>0.00024535103818944595</v>
      </c>
      <c r="H78">
        <f>D78+'charges concentrées'!L78+'poids propre '!D78</f>
        <v>-170.00000000000205</v>
      </c>
      <c r="I78">
        <f>E78+'charges concentrées'!M78+'poids propre '!E78</f>
        <v>-220.0000000000008</v>
      </c>
    </row>
    <row r="79" spans="1:9" ht="12.75">
      <c r="A79">
        <f t="shared" si="13"/>
        <v>6.699999999999992</v>
      </c>
      <c r="B79">
        <f t="shared" si="9"/>
        <v>-0.004531341009113433</v>
      </c>
      <c r="C79">
        <f t="shared" si="10"/>
        <v>0.02264739187127499</v>
      </c>
      <c r="D79">
        <f t="shared" si="11"/>
        <v>-2409.000000000006</v>
      </c>
      <c r="E79">
        <f t="shared" si="12"/>
        <v>-730</v>
      </c>
      <c r="F79">
        <f>B79+'charges concentrées'!J79+'poids propre '!B79</f>
        <v>-6.0738730780486106E-05</v>
      </c>
      <c r="G79">
        <f>C79+'charges concentrées'!K79+'poids propre '!C79</f>
        <v>0.00023996161230095507</v>
      </c>
      <c r="H79">
        <f>D79+'charges concentrées'!L79+'poids propre '!D79</f>
        <v>-148.50000000000182</v>
      </c>
      <c r="I79">
        <f>E79+'charges concentrées'!M79+'poids propre '!E79</f>
        <v>-210.0000000000008</v>
      </c>
    </row>
    <row r="80" spans="1:9" ht="12.75">
      <c r="A80">
        <f t="shared" si="13"/>
        <v>6.799999999999992</v>
      </c>
      <c r="B80">
        <f t="shared" si="9"/>
        <v>-0.004740084570837299</v>
      </c>
      <c r="C80">
        <f t="shared" si="10"/>
        <v>0.022183767068287272</v>
      </c>
      <c r="D80">
        <f t="shared" si="11"/>
        <v>-2336.0000000000064</v>
      </c>
      <c r="E80">
        <f t="shared" si="12"/>
        <v>-730</v>
      </c>
      <c r="F80">
        <f>B80+'charges concentrées'!J80+'poids propre '!B80</f>
        <v>-7.289527540072557E-05</v>
      </c>
      <c r="G80">
        <f>C80+'charges concentrées'!K80+'poids propre '!C80</f>
        <v>0.00023326488128232355</v>
      </c>
      <c r="H80">
        <f>D80+'charges concentrées'!L80+'poids propre '!D80</f>
        <v>-128.0000000000016</v>
      </c>
      <c r="I80">
        <f>E80+'charges concentrées'!M80+'poids propre '!E80</f>
        <v>-200.0000000000008</v>
      </c>
    </row>
    <row r="81" spans="1:9" ht="12.75">
      <c r="A81">
        <f t="shared" si="13"/>
        <v>6.8999999999999915</v>
      </c>
      <c r="B81">
        <f t="shared" si="9"/>
        <v>-0.004942405253738891</v>
      </c>
      <c r="C81">
        <f t="shared" si="10"/>
        <v>0.021699589053068274</v>
      </c>
      <c r="D81">
        <f t="shared" si="11"/>
        <v>-2263.000000000006</v>
      </c>
      <c r="E81">
        <f t="shared" si="12"/>
        <v>-730</v>
      </c>
      <c r="F81">
        <f>B81+'charges concentrées'!J81+'poids propre '!B81</f>
        <v>-8.329212719294325E-05</v>
      </c>
      <c r="G81">
        <f>C81+'charges concentrées'!K81+'poids propre '!C81</f>
        <v>0.00022544121364841303</v>
      </c>
      <c r="H81">
        <f>D81+'charges concentrées'!L81+'poids propre '!D81</f>
        <v>-108.50000000000136</v>
      </c>
      <c r="I81">
        <f>E81+'charges concentrées'!M81+'poids propre '!E81</f>
        <v>-190.0000000000009</v>
      </c>
    </row>
    <row r="82" spans="1:9" ht="12.75">
      <c r="A82">
        <f t="shared" si="13"/>
        <v>6.999999999999991</v>
      </c>
      <c r="B82">
        <f t="shared" si="9"/>
        <v>-0.00513830305781821</v>
      </c>
      <c r="C82">
        <f t="shared" si="10"/>
        <v>0.02119550011350024</v>
      </c>
      <c r="D82">
        <f t="shared" si="11"/>
        <v>-2190.000000000007</v>
      </c>
      <c r="E82">
        <f t="shared" si="12"/>
        <v>-730</v>
      </c>
      <c r="F82">
        <f>B82+'charges concentrées'!J82+'poids propre '!B82</f>
        <v>-9.20172707985418E-05</v>
      </c>
      <c r="G82">
        <f>C82+'charges concentrées'!K82+'poids propre '!C82</f>
        <v>0.0002166621794499543</v>
      </c>
      <c r="H82">
        <f>D82+'charges concentrées'!L82+'poids propre '!D82</f>
        <v>-90.00000000000159</v>
      </c>
      <c r="I82">
        <f>E82+'charges concentrées'!M82+'poids propre '!E82</f>
        <v>-180.0000000000009</v>
      </c>
    </row>
    <row r="83" spans="1:9" ht="12.75">
      <c r="A83">
        <f t="shared" si="13"/>
        <v>7.099999999999991</v>
      </c>
      <c r="B83">
        <f t="shared" si="9"/>
        <v>-0.005327777983075261</v>
      </c>
      <c r="C83">
        <f t="shared" si="10"/>
        <v>0.020672142537465382</v>
      </c>
      <c r="D83">
        <f t="shared" si="11"/>
        <v>-2117.0000000000073</v>
      </c>
      <c r="E83">
        <f t="shared" si="12"/>
        <v>-730</v>
      </c>
      <c r="F83">
        <f>B83+'charges concentrées'!J83+'poids propre '!B83</f>
        <v>-9.915869085892195E-05</v>
      </c>
      <c r="G83">
        <f>C83+'charges concentrées'!K83+'poids propre '!C83</f>
        <v>0.000207090550273549</v>
      </c>
      <c r="H83">
        <f>D83+'charges concentrées'!L83+'poids propre '!D83</f>
        <v>-72.50000000000227</v>
      </c>
      <c r="I83">
        <f>E83+'charges concentrées'!M83+'poids propre '!E83</f>
        <v>-170.0000000000009</v>
      </c>
    </row>
    <row r="84" spans="1:9" ht="12.75">
      <c r="A84">
        <f t="shared" si="13"/>
        <v>7.19999999999999</v>
      </c>
      <c r="B84">
        <f t="shared" si="9"/>
        <v>-0.005510830029510034</v>
      </c>
      <c r="C84">
        <f t="shared" si="10"/>
        <v>0.020130158612845932</v>
      </c>
      <c r="D84">
        <f t="shared" si="11"/>
        <v>-2044.0000000000068</v>
      </c>
      <c r="E84">
        <f t="shared" si="12"/>
        <v>-730</v>
      </c>
      <c r="F84">
        <f>B84+'charges concentrées'!J84+'poids propre '!B84</f>
        <v>-0.00010480437201548657</v>
      </c>
      <c r="G84">
        <f>C84+'charges concentrées'!K84+'poids propre '!C84</f>
        <v>0.00019688029924163492</v>
      </c>
      <c r="H84">
        <f>D84+'charges concentrées'!L84+'poids propre '!D84</f>
        <v>-56.00000000000125</v>
      </c>
      <c r="I84">
        <f>E84+'charges concentrées'!M84+'poids propre '!E84</f>
        <v>-160.0000000000009</v>
      </c>
    </row>
    <row r="85" spans="1:9" ht="12.75">
      <c r="A85">
        <f t="shared" si="13"/>
        <v>7.29999999999999</v>
      </c>
      <c r="B85">
        <f t="shared" si="9"/>
        <v>-0.005687459197122536</v>
      </c>
      <c r="C85">
        <f t="shared" si="10"/>
        <v>0.019570190627524117</v>
      </c>
      <c r="D85">
        <f t="shared" si="11"/>
        <v>-1971.0000000000073</v>
      </c>
      <c r="E85">
        <f t="shared" si="12"/>
        <v>-730</v>
      </c>
      <c r="F85">
        <f>B85+'charges concentrées'!J85+'poids propre '!B85</f>
        <v>-0.00010904229890963376</v>
      </c>
      <c r="G85">
        <f>C85+'charges concentrées'!K85+'poids propre '!C85</f>
        <v>0.00018617660101252417</v>
      </c>
      <c r="H85">
        <f>D85+'charges concentrées'!L85+'poids propre '!D85</f>
        <v>-40.50000000000148</v>
      </c>
      <c r="I85">
        <f>E85+'charges concentrées'!M85+'poids propre '!E85</f>
        <v>-150.00000000000102</v>
      </c>
    </row>
    <row r="86" spans="1:9" ht="12.75">
      <c r="A86">
        <f t="shared" si="13"/>
        <v>7.39999999999999</v>
      </c>
      <c r="B86">
        <f t="shared" si="9"/>
        <v>-0.005857665485912765</v>
      </c>
      <c r="C86">
        <f t="shared" si="10"/>
        <v>0.018992880869382174</v>
      </c>
      <c r="D86">
        <f t="shared" si="11"/>
        <v>-1898.0000000000077</v>
      </c>
      <c r="E86">
        <f t="shared" si="12"/>
        <v>-730</v>
      </c>
      <c r="F86">
        <f>B86+'charges concentrées'!J86+'poids propre '!B86</f>
        <v>-0.000111960456182769</v>
      </c>
      <c r="G86">
        <f>C86+'charges concentrées'!K86+'poids propre '!C86</f>
        <v>0.0001751158317804119</v>
      </c>
      <c r="H86">
        <f>D86+'charges concentrées'!L86+'poids propre '!D86</f>
        <v>-26.00000000000216</v>
      </c>
      <c r="I86">
        <f>E86+'charges concentrées'!M86+'poids propre '!E86</f>
        <v>-140.00000000000102</v>
      </c>
    </row>
    <row r="87" spans="1:9" ht="12.75">
      <c r="A87">
        <f t="shared" si="13"/>
        <v>7.499999999999989</v>
      </c>
      <c r="B87">
        <f t="shared" si="9"/>
        <v>-0.0060214488958807225</v>
      </c>
      <c r="C87">
        <f t="shared" si="10"/>
        <v>0.018398871626302313</v>
      </c>
      <c r="D87">
        <f t="shared" si="11"/>
        <v>-1825.0000000000073</v>
      </c>
      <c r="E87">
        <f t="shared" si="12"/>
        <v>-730</v>
      </c>
      <c r="F87">
        <f>B87+'charges concentrées'!J87+'poids propre '!B87</f>
        <v>-0.00011364682847628607</v>
      </c>
      <c r="G87">
        <f>C87+'charges concentrées'!K87+'poids propre '!C87</f>
        <v>0.00016382556927529122</v>
      </c>
      <c r="H87">
        <f>D87+'charges concentrées'!L87+'poids propre '!D87</f>
        <v>-12.500000000000568</v>
      </c>
      <c r="I87">
        <f>E87+'charges concentrées'!M87+'poids propre '!E87</f>
        <v>-130.00000000000102</v>
      </c>
    </row>
    <row r="88" spans="1:9" ht="12.75">
      <c r="A88">
        <f t="shared" si="13"/>
        <v>7.599999999999989</v>
      </c>
      <c r="B88">
        <f t="shared" si="9"/>
        <v>-0.006178809427026407</v>
      </c>
      <c r="C88">
        <f t="shared" si="10"/>
        <v>0.017788805186166774</v>
      </c>
      <c r="D88">
        <f t="shared" si="11"/>
        <v>-1752.0000000000077</v>
      </c>
      <c r="E88">
        <f t="shared" si="12"/>
        <v>-730</v>
      </c>
      <c r="F88">
        <f>B88+'charges concentrées'!J88+'poids propre '!B88</f>
        <v>-0.00011418940043159522</v>
      </c>
      <c r="G88">
        <f>C88+'charges concentrées'!K88+'poids propre '!C88</f>
        <v>0.0001524245927630903</v>
      </c>
      <c r="H88">
        <f>D88+'charges concentrées'!L88+'poids propre '!D88</f>
        <v>0</v>
      </c>
      <c r="I88">
        <f>E88+'charges concentrées'!M88+'poids propre '!E88</f>
        <v>-120.00000000000114</v>
      </c>
    </row>
    <row r="89" spans="1:9" ht="12.75">
      <c r="A89">
        <f t="shared" si="13"/>
        <v>7.699999999999989</v>
      </c>
      <c r="B89">
        <f t="shared" si="9"/>
        <v>-0.006329747079349813</v>
      </c>
      <c r="C89">
        <f t="shared" si="10"/>
        <v>0.017163323836857786</v>
      </c>
      <c r="D89">
        <f t="shared" si="11"/>
        <v>-1679.0000000000082</v>
      </c>
      <c r="E89">
        <f t="shared" si="12"/>
        <v>-730</v>
      </c>
      <c r="F89">
        <f>B89+'charges concentrées'!J89+'poids propre '!B89</f>
        <v>-0.00011367615669008587</v>
      </c>
      <c r="G89">
        <f>C89+'charges concentrées'!K89+'poids propre '!C89</f>
        <v>0.00014102288304554574</v>
      </c>
      <c r="H89">
        <f>D89+'charges concentrées'!L89+'poids propre '!D89</f>
        <v>11.499999999998181</v>
      </c>
      <c r="I89">
        <f>E89+'charges concentrées'!M89+'poids propre '!E89</f>
        <v>-110.00000000000114</v>
      </c>
    </row>
    <row r="90" spans="1:9" ht="12.75">
      <c r="A90">
        <f t="shared" si="13"/>
        <v>7.799999999999988</v>
      </c>
      <c r="B90">
        <f t="shared" si="9"/>
        <v>-0.006474261852850956</v>
      </c>
      <c r="C90">
        <f t="shared" si="10"/>
        <v>0.016523069866257557</v>
      </c>
      <c r="D90">
        <f t="shared" si="11"/>
        <v>-1606.0000000000082</v>
      </c>
      <c r="E90">
        <f t="shared" si="12"/>
        <v>-730</v>
      </c>
      <c r="F90">
        <f>B90+'charges concentrées'!J90+'poids propre '!B90</f>
        <v>-0.00011219508189317306</v>
      </c>
      <c r="G90">
        <f>C90+'charges concentrées'!K90+'poids propre '!C90</f>
        <v>0.00012972162246025366</v>
      </c>
      <c r="H90">
        <f>D90+'charges concentrées'!L90+'poids propre '!D90</f>
        <v>21.999999999999318</v>
      </c>
      <c r="I90">
        <f>E90+'charges concentrées'!M90+'poids propre '!E90</f>
        <v>-100.00000000000114</v>
      </c>
    </row>
    <row r="91" spans="1:9" ht="12.75">
      <c r="A91">
        <f t="shared" si="13"/>
        <v>7.899999999999988</v>
      </c>
      <c r="B91">
        <f t="shared" si="9"/>
        <v>-0.006612353747529819</v>
      </c>
      <c r="C91">
        <f t="shared" si="10"/>
        <v>0.01586868556224833</v>
      </c>
      <c r="D91">
        <f t="shared" si="11"/>
        <v>-1533.0000000000082</v>
      </c>
      <c r="E91">
        <f t="shared" si="12"/>
        <v>-730</v>
      </c>
      <c r="F91">
        <f>B91+'charges concentrées'!J91+'poids propre '!B91</f>
        <v>-0.00010983416068224535</v>
      </c>
      <c r="G91">
        <f>C91+'charges concentrées'!K91+'poids propre '!C91</f>
        <v>0.00011861319488070884</v>
      </c>
      <c r="H91">
        <f>D91+'charges concentrées'!L91+'poids propre '!D91</f>
        <v>31.499999999999545</v>
      </c>
      <c r="I91">
        <f>E91+'charges concentrées'!M91+'poids propre '!E91</f>
        <v>-90.00000000000125</v>
      </c>
    </row>
    <row r="92" spans="1:9" ht="12.75">
      <c r="A92">
        <f t="shared" si="13"/>
        <v>7.999999999999988</v>
      </c>
      <c r="B92">
        <f t="shared" si="9"/>
        <v>-0.006744022763386411</v>
      </c>
      <c r="C92">
        <f t="shared" si="10"/>
        <v>0.015200813212712345</v>
      </c>
      <c r="D92">
        <f t="shared" si="11"/>
        <v>-1460.000000000009</v>
      </c>
      <c r="E92">
        <f t="shared" si="12"/>
        <v>-730</v>
      </c>
      <c r="F92">
        <f>B92+'charges concentrées'!J92+'poids propre '!B92</f>
        <v>-0.00010668137769870864</v>
      </c>
      <c r="G92">
        <f>C92+'charges concentrées'!K92+'poids propre '!C92</f>
        <v>0.00010778118571622142</v>
      </c>
      <c r="H92">
        <f>D92+'charges concentrées'!L92+'poids propre '!D92</f>
        <v>39.999999999999545</v>
      </c>
      <c r="I92">
        <f>E92+'charges concentrées'!M92+'poids propre '!E92</f>
        <v>-80.00000000000125</v>
      </c>
    </row>
    <row r="93" spans="1:9" ht="12.75">
      <c r="A93">
        <f t="shared" si="13"/>
        <v>8.099999999999987</v>
      </c>
      <c r="B93">
        <f t="shared" si="9"/>
        <v>-0.006869268900420729</v>
      </c>
      <c r="C93">
        <f t="shared" si="10"/>
        <v>0.01452009510553181</v>
      </c>
      <c r="D93">
        <f t="shared" si="11"/>
        <v>-1387.00000000001</v>
      </c>
      <c r="E93">
        <f t="shared" si="12"/>
        <v>-730</v>
      </c>
      <c r="F93">
        <f>B93+'charges concentrées'!J93+'poids propre '!B93</f>
        <v>-0.00010282471758396713</v>
      </c>
      <c r="G93">
        <f>C93+'charges concentrées'!K93+'poids propre '!C93</f>
        <v>9.730038191201051E-05</v>
      </c>
      <c r="H93">
        <f>D93+'charges concentrées'!L93+'poids propre '!D93</f>
        <v>47.49999999999852</v>
      </c>
      <c r="I93">
        <f>E93+'charges concentrées'!M93+'poids propre '!E93</f>
        <v>-70.00000000000125</v>
      </c>
    </row>
    <row r="94" spans="1:9" ht="12.75">
      <c r="A94">
        <f t="shared" si="13"/>
        <v>8.199999999999987</v>
      </c>
      <c r="B94">
        <f t="shared" si="9"/>
        <v>-0.006988092158632777</v>
      </c>
      <c r="C94">
        <f t="shared" si="10"/>
        <v>0.013827173528588945</v>
      </c>
      <c r="D94">
        <f t="shared" si="11"/>
        <v>-1314.00000000001</v>
      </c>
      <c r="E94">
        <f t="shared" si="12"/>
        <v>-730</v>
      </c>
      <c r="F94">
        <f>B94+'charges concentrées'!J94+'poids propre '!B94</f>
        <v>-9.835216497941501E-05</v>
      </c>
      <c r="G94">
        <f>C94+'charges concentrées'!K94+'poids propre '!C94</f>
        <v>8.723677194908807E-05</v>
      </c>
      <c r="H94">
        <f>D94+'charges concentrées'!L94+'poids propre '!D94</f>
        <v>53.99999999999841</v>
      </c>
      <c r="I94">
        <f>E94+'charges concentrées'!M94+'poids propre '!E94</f>
        <v>-60.000000000001364</v>
      </c>
    </row>
    <row r="95" spans="1:9" ht="12.75">
      <c r="A95">
        <f t="shared" si="13"/>
        <v>8.299999999999986</v>
      </c>
      <c r="B95">
        <f t="shared" si="9"/>
        <v>-0.007100492538022552</v>
      </c>
      <c r="C95">
        <f t="shared" si="10"/>
        <v>0.013122690769765997</v>
      </c>
      <c r="D95">
        <f t="shared" si="11"/>
        <v>-1241.00000000001</v>
      </c>
      <c r="E95">
        <f t="shared" si="12"/>
        <v>-730</v>
      </c>
      <c r="F95">
        <f>B95+'charges concentrées'!J95+'poids propre '!B95</f>
        <v>-9.335170452645517E-05</v>
      </c>
      <c r="G95">
        <f>C95+'charges concentrées'!K95+'poids propre '!C95</f>
        <v>7.764754584439672E-05</v>
      </c>
      <c r="H95">
        <f>D95+'charges concentrées'!L95+'poids propre '!D95</f>
        <v>59.49999999999966</v>
      </c>
      <c r="I95">
        <f>E95+'charges concentrées'!M95+'poids propre '!E95</f>
        <v>-50.000000000001364</v>
      </c>
    </row>
    <row r="96" spans="1:9" ht="12.75">
      <c r="A96">
        <f t="shared" si="13"/>
        <v>8.399999999999986</v>
      </c>
      <c r="B96">
        <f aca="true" t="shared" si="14" ref="B96:B112">IF(xi&lt;POS,(REAC*(PORTEEE-POS)*(3*(xk)^2-(PORTEEE)^2+(PORTEEE-POS)^2))/(6*MODYG*10^9*Iz*PORTEEE),(REAC*(PORTEEE-POS)*(3*(xk)^2-(PORTEEE)^2+(PORTEEE-POS)^2))/(6*MODYG*10^9*INERTIE*PORTEEE)-(REAC*(xk-POS)*(xk-POS)/(2*MODYG*10^9*INERTIE)))</f>
        <v>-0.007206470038590049</v>
      </c>
      <c r="C96">
        <f t="shared" si="10"/>
        <v>0.012407289116945188</v>
      </c>
      <c r="D96">
        <f t="shared" si="11"/>
        <v>-1168.00000000001</v>
      </c>
      <c r="E96">
        <f t="shared" si="12"/>
        <v>-730</v>
      </c>
      <c r="F96">
        <f>B96+'charges concentrées'!J96+'poids propre '!B96</f>
        <v>-8.791132086649741E-05</v>
      </c>
      <c r="G96">
        <f>C96+'charges concentrées'!K96+'poids propre '!C96</f>
        <v>6.858109515070054E-05</v>
      </c>
      <c r="H96">
        <f>D96+'charges concentrées'!L96+'poids propre '!D96</f>
        <v>63.999999999999545</v>
      </c>
      <c r="I96">
        <f>E96+'charges concentrées'!M96+'poids propre '!E96</f>
        <v>-40.000000000001364</v>
      </c>
    </row>
    <row r="97" spans="1:9" ht="12.75">
      <c r="A97">
        <f t="shared" si="13"/>
        <v>8.499999999999986</v>
      </c>
      <c r="B97">
        <f t="shared" si="14"/>
        <v>-0.007306024660335281</v>
      </c>
      <c r="C97">
        <f t="shared" si="10"/>
        <v>0.01168161085800873</v>
      </c>
      <c r="D97">
        <f t="shared" si="11"/>
        <v>-1095.000000000011</v>
      </c>
      <c r="E97">
        <f t="shared" si="12"/>
        <v>-730</v>
      </c>
      <c r="F97">
        <f>B97+'charges concentrées'!J97+'poids propre '!B97</f>
        <v>-8.211899864093205E-05</v>
      </c>
      <c r="G97">
        <f>C97+'charges concentrées'!K97+'poids propre '!C97</f>
        <v>6.0077012956617944E-05</v>
      </c>
      <c r="H97">
        <f>D97+'charges concentrées'!L97+'poids propre '!D97</f>
        <v>67.49999999999898</v>
      </c>
      <c r="I97">
        <f>E97+'charges concentrées'!M97+'poids propre '!E97</f>
        <v>-30.000000000001364</v>
      </c>
    </row>
    <row r="98" spans="1:9" ht="12.75">
      <c r="A98">
        <f t="shared" si="13"/>
        <v>8.599999999999985</v>
      </c>
      <c r="B98">
        <f t="shared" si="14"/>
        <v>-0.00739915640325824</v>
      </c>
      <c r="C98">
        <f t="shared" si="10"/>
        <v>0.010946298280838868</v>
      </c>
      <c r="D98">
        <f t="shared" si="11"/>
        <v>-1022.00000000001</v>
      </c>
      <c r="E98">
        <f t="shared" si="12"/>
        <v>-730</v>
      </c>
      <c r="F98">
        <f>B98+'charges concentrées'!J98+'poids propre '!B98</f>
        <v>-7.606272249116456E-05</v>
      </c>
      <c r="G98">
        <f>C98+'charges concentrées'!K98+'poids propre '!C98</f>
        <v>5.2166093886652116E-05</v>
      </c>
      <c r="H98">
        <f>D98+'charges concentrées'!L98+'poids propre '!D98</f>
        <v>70.00000000000023</v>
      </c>
      <c r="I98">
        <f>E98+'charges concentrées'!M98+'poids propre '!E98</f>
        <v>-20.000000000001478</v>
      </c>
    </row>
    <row r="99" spans="1:9" ht="12.75">
      <c r="A99">
        <f t="shared" si="13"/>
        <v>8.699999999999985</v>
      </c>
      <c r="B99">
        <f t="shared" si="14"/>
        <v>-0.007485865267358923</v>
      </c>
      <c r="C99">
        <f t="shared" si="10"/>
        <v>0.01020199367331783</v>
      </c>
      <c r="D99">
        <f t="shared" si="11"/>
        <v>-949.0000000000109</v>
      </c>
      <c r="E99">
        <f t="shared" si="12"/>
        <v>-730</v>
      </c>
      <c r="F99">
        <f>B99+'charges concentrées'!J99+'poids propre '!B99</f>
        <v>-6.983047705859564E-05</v>
      </c>
      <c r="G99">
        <f>C99+'charges concentrées'!K99+'poids propre '!C99</f>
        <v>4.4870334101154534E-05</v>
      </c>
      <c r="H99">
        <f>D99+'charges concentrées'!L99+'poids propre '!D99</f>
        <v>71.49999999999943</v>
      </c>
      <c r="I99">
        <f>E99+'charges concentrées'!M99+'poids propre '!E99</f>
        <v>-10.000000000001478</v>
      </c>
    </row>
    <row r="100" spans="1:9" ht="12.75">
      <c r="A100">
        <f t="shared" si="13"/>
        <v>8.799999999999985</v>
      </c>
      <c r="B100">
        <f t="shared" si="14"/>
        <v>-0.007566151252637333</v>
      </c>
      <c r="C100">
        <f t="shared" si="10"/>
        <v>0.00944933932332784</v>
      </c>
      <c r="D100">
        <f t="shared" si="11"/>
        <v>-876.0000000000118</v>
      </c>
      <c r="E100">
        <f t="shared" si="12"/>
        <v>-730</v>
      </c>
      <c r="F100">
        <f>B100+'charges concentrées'!J100+'poids propre '!B100</f>
        <v>-6.351024698461952E-05</v>
      </c>
      <c r="G100">
        <f>C100+'charges concentrées'!K100+'poids propre '!C100</f>
        <v>3.820293129631457E-05</v>
      </c>
      <c r="H100">
        <f>D100+'charges concentrées'!L100+'poids propre '!D100</f>
        <v>71.99999999999909</v>
      </c>
      <c r="I100">
        <f>E100+'charges concentrées'!M100+'poids propre '!E100</f>
        <v>-1.4779288903810084E-12</v>
      </c>
    </row>
    <row r="101" spans="1:9" ht="12.75">
      <c r="A101">
        <f t="shared" si="13"/>
        <v>8.899999999999984</v>
      </c>
      <c r="B101">
        <f t="shared" si="14"/>
        <v>-0.007640014359093471</v>
      </c>
      <c r="C101">
        <f t="shared" si="10"/>
        <v>0.008688977518751112</v>
      </c>
      <c r="D101">
        <f t="shared" si="11"/>
        <v>-803.0000000000109</v>
      </c>
      <c r="E101">
        <f t="shared" si="12"/>
        <v>-730</v>
      </c>
      <c r="F101">
        <f>B101+'charges concentrées'!J101+'poids propre '!B101</f>
        <v>-5.7190016910647293E-05</v>
      </c>
      <c r="G101">
        <f>C101+'charges concentrées'!K101+'poids propre '!C101</f>
        <v>3.2168284704225426E-05</v>
      </c>
      <c r="H101">
        <f>D101+'charges concentrées'!L101+'poids propre '!D101</f>
        <v>71.50000000000006</v>
      </c>
      <c r="I101">
        <f>E101+'charges concentrées'!M101+'poids propre '!E101</f>
        <v>9.999999999998408</v>
      </c>
    </row>
    <row r="102" spans="1:9" ht="12.75">
      <c r="A102">
        <f t="shared" si="13"/>
        <v>8.999999999999984</v>
      </c>
      <c r="B102">
        <f t="shared" si="14"/>
        <v>-0.007707454586727338</v>
      </c>
      <c r="C102">
        <f t="shared" si="10"/>
        <v>0.007921550547469888</v>
      </c>
      <c r="D102">
        <f t="shared" si="11"/>
        <v>-730.0000000000118</v>
      </c>
      <c r="E102">
        <f t="shared" si="12"/>
        <v>-730</v>
      </c>
      <c r="F102">
        <f>B102+'charges concentrées'!J102+'poids propre '!B102</f>
        <v>-5.095777147807621E-05</v>
      </c>
      <c r="G102">
        <f>C102+'charges concentrées'!K102+'poids propre '!C102</f>
        <v>2.6761995092801274E-05</v>
      </c>
      <c r="H102">
        <f>D102+'charges concentrées'!L102+'poids propre '!D102</f>
        <v>70.00000000000068</v>
      </c>
      <c r="I102">
        <f>E102+'charges concentrées'!M102+'poids propre '!E102</f>
        <v>19.99999999999841</v>
      </c>
    </row>
    <row r="103" spans="1:9" ht="12.75">
      <c r="A103">
        <f t="shared" si="13"/>
        <v>9.099999999999984</v>
      </c>
      <c r="B103">
        <f t="shared" si="14"/>
        <v>-0.007768471935538925</v>
      </c>
      <c r="C103">
        <f t="shared" si="10"/>
        <v>0.0071477006973663946</v>
      </c>
      <c r="D103">
        <f t="shared" si="11"/>
        <v>-657.0000000000118</v>
      </c>
      <c r="E103">
        <f t="shared" si="12"/>
        <v>-730</v>
      </c>
      <c r="F103">
        <f>B103+'charges concentrées'!J103+'poids propre '!B103</f>
        <v>-4.490149532830959E-05</v>
      </c>
      <c r="G103">
        <f>C103+'charges concentrées'!K103+'poids propre '!C103</f>
        <v>2.1970864765842764E-05</v>
      </c>
      <c r="H103">
        <f>D103+'charges concentrées'!L103+'poids propre '!D103</f>
        <v>67.5000000000008</v>
      </c>
      <c r="I103">
        <f>E103+'charges concentrées'!M103+'poids propre '!E103</f>
        <v>29.99999999999841</v>
      </c>
    </row>
    <row r="104" spans="1:9" ht="12.75">
      <c r="A104">
        <f t="shared" si="13"/>
        <v>9.199999999999983</v>
      </c>
      <c r="B104">
        <f t="shared" si="14"/>
        <v>-0.007823066405528241</v>
      </c>
      <c r="C104">
        <f t="shared" si="10"/>
        <v>0.006368070256322857</v>
      </c>
      <c r="D104">
        <f t="shared" si="11"/>
        <v>-584.0000000000127</v>
      </c>
      <c r="E104">
        <f t="shared" si="12"/>
        <v>-730</v>
      </c>
      <c r="F104">
        <f>B104+'charges concentrées'!J104+'poids propre '!B104</f>
        <v>-3.910917310274162E-05</v>
      </c>
      <c r="G104">
        <f>C104+'charges concentrées'!K104+'poids propre '!C104</f>
        <v>1.777289756300232E-05</v>
      </c>
      <c r="H104">
        <f>D104+'charges concentrées'!L104+'poids propre '!D104</f>
        <v>63.999999999999545</v>
      </c>
      <c r="I104">
        <f>E104+'charges concentrées'!M104+'poids propre '!E104</f>
        <v>39.999999999998295</v>
      </c>
    </row>
    <row r="105" spans="1:9" ht="12.75">
      <c r="A105">
        <f t="shared" si="13"/>
        <v>9.299999999999983</v>
      </c>
      <c r="B105">
        <f t="shared" si="14"/>
        <v>-0.007871237996695295</v>
      </c>
      <c r="C105">
        <f t="shared" si="10"/>
        <v>0.005583301512221497</v>
      </c>
      <c r="D105">
        <f t="shared" si="11"/>
        <v>-511.0000000000118</v>
      </c>
      <c r="E105">
        <f t="shared" si="12"/>
        <v>-730</v>
      </c>
      <c r="F105">
        <f>B105+'charges concentrées'!J105+'poids propre '!B105</f>
        <v>-3.3668789442782565E-05</v>
      </c>
      <c r="G105">
        <f>C105+'charges concentrées'!K105+'poids propre '!C105</f>
        <v>1.4137298859778508E-05</v>
      </c>
      <c r="H105">
        <f>D105+'charges concentrées'!L105+'poids propre '!D105</f>
        <v>59.50000000000199</v>
      </c>
      <c r="I105">
        <f>E105+'charges concentrées'!M105+'poids propre '!E105</f>
        <v>49.999999999998295</v>
      </c>
    </row>
    <row r="106" spans="1:9" ht="12.75">
      <c r="A106">
        <f t="shared" si="13"/>
        <v>9.399999999999983</v>
      </c>
      <c r="B106">
        <f t="shared" si="14"/>
        <v>-0.007912986709040065</v>
      </c>
      <c r="C106">
        <f t="shared" si="10"/>
        <v>0.004794036752944547</v>
      </c>
      <c r="D106">
        <f t="shared" si="11"/>
        <v>-438.00000000001273</v>
      </c>
      <c r="E106">
        <f t="shared" si="12"/>
        <v>-730</v>
      </c>
      <c r="F106">
        <f>B106+'charges concentrées'!J106+'poids propre '!B106</f>
        <v>-2.866832898982142E-05</v>
      </c>
      <c r="G106">
        <f>C106+'charges concentrées'!K106+'poids propre '!C106</f>
        <v>1.1024475567551588E-05</v>
      </c>
      <c r="H106">
        <f>D106+'charges concentrées'!L106+'poids propre '!D106</f>
        <v>54.000000000001194</v>
      </c>
      <c r="I106">
        <f>E106+'charges concentrées'!M106+'poids propre '!E106</f>
        <v>59.999999999998295</v>
      </c>
    </row>
    <row r="107" spans="1:9" ht="12.75">
      <c r="A107">
        <f t="shared" si="13"/>
        <v>9.499999999999982</v>
      </c>
      <c r="B107">
        <f t="shared" si="14"/>
        <v>-0.007948312542562569</v>
      </c>
      <c r="C107">
        <f aca="true" t="shared" si="15" ref="C107:C112">IF(xk&lt;POS,(REAC*(PORTEEE-POS)*xk*((xk)^2-(PORTEEE)^2+(PORTEEE-POS)^2))/(6*MODYG*10^9*INERTIE*PORTEEE),(REAC*(PORTEEE-POS)*xk*((xk)^2-(PORTEEE)^2+(PORTEEE-POS)^2))/(6*MODYG*10^9*INERTIE*PORTEEE)-(REAC*(xk-POS)^3)/(6*MODYG*10^9*INERTIE))</f>
        <v>0.004000918266374234</v>
      </c>
      <c r="D107">
        <f aca="true" t="shared" si="16" ref="D107:D112">IF(xi&lt;POS,REAC*(PORTEEE-POS)*xk/PORTEEE,REAC*(PORTEEE-POS)*xk/PORTEEE+REAC*(POS-xk))</f>
        <v>-365.00000000001364</v>
      </c>
      <c r="E107">
        <f aca="true" t="shared" si="17" ref="E107:E112">IF(xk&lt;POS,-REAC*(PORTEEE-POS)/PORTEEE,-REAC*(PORTEEE-POS)/PORTEEE+REAC)</f>
        <v>-730</v>
      </c>
      <c r="F107">
        <f>B107+'charges concentrées'!J107+'poids propre '!B107</f>
        <v>-2.4195776385271036E-05</v>
      </c>
      <c r="G107">
        <f>C107+'charges concentrées'!K107+'poids propre '!C107</f>
        <v>8.386036133549695E-06</v>
      </c>
      <c r="H107">
        <f>D107+'charges concentrées'!L107+'poids propre '!D107</f>
        <v>47.50000000000182</v>
      </c>
      <c r="I107">
        <f>E107+'charges concentrées'!M107+'poids propre '!E107</f>
        <v>69.99999999999818</v>
      </c>
    </row>
    <row r="108" spans="1:9" ht="12.75">
      <c r="A108">
        <f t="shared" si="13"/>
        <v>9.599999999999982</v>
      </c>
      <c r="B108">
        <f t="shared" si="14"/>
        <v>-0.007977215497262801</v>
      </c>
      <c r="C108">
        <f t="shared" si="15"/>
        <v>0.0032045883403927743</v>
      </c>
      <c r="D108">
        <f t="shared" si="16"/>
        <v>-292.00000000001364</v>
      </c>
      <c r="E108">
        <f t="shared" si="17"/>
        <v>-730</v>
      </c>
      <c r="F108">
        <f>B108+'charges concentrées'!J108+'poids propre '!B108</f>
        <v>-2.0339116270531258E-05</v>
      </c>
      <c r="G108">
        <f>C108+'charges concentrées'!K108+'poids propre '!C108</f>
        <v>6.164790540828672E-06</v>
      </c>
      <c r="H108">
        <f>D108+'charges concentrées'!L108+'poids propre '!D108</f>
        <v>40.000000000001506</v>
      </c>
      <c r="I108">
        <f>E108+'charges concentrées'!M108+'poids propre '!E108</f>
        <v>79.99999999999818</v>
      </c>
    </row>
    <row r="109" spans="1:9" ht="12.75">
      <c r="A109">
        <f t="shared" si="13"/>
        <v>9.699999999999982</v>
      </c>
      <c r="B109">
        <f t="shared" si="14"/>
        <v>-0.007999695573140758</v>
      </c>
      <c r="C109">
        <f t="shared" si="15"/>
        <v>0.0024056892628824093</v>
      </c>
      <c r="D109">
        <f t="shared" si="16"/>
        <v>-219.00000000001455</v>
      </c>
      <c r="E109">
        <f t="shared" si="17"/>
        <v>-730</v>
      </c>
      <c r="F109">
        <f>B109+'charges concentrées'!J109+'poids propre '!B109</f>
        <v>-1.7186333287003662E-05</v>
      </c>
      <c r="G109">
        <f>C109+'charges concentrées'!K109+'poids propre '!C109</f>
        <v>4.294750308378318E-06</v>
      </c>
      <c r="H109">
        <f>D109+'charges concentrées'!L109+'poids propre '!D109</f>
        <v>31.49999999999983</v>
      </c>
      <c r="I109">
        <f>E109+'charges concentrées'!M109+'poids propre '!E109</f>
        <v>89.99999999999818</v>
      </c>
    </row>
    <row r="110" spans="1:9" ht="12.75">
      <c r="A110">
        <f t="shared" si="13"/>
        <v>9.799999999999981</v>
      </c>
      <c r="B110">
        <f t="shared" si="14"/>
        <v>-0.008015752770196437</v>
      </c>
      <c r="C110">
        <f t="shared" si="15"/>
        <v>0.0016048633217253666</v>
      </c>
      <c r="D110">
        <f t="shared" si="16"/>
        <v>-146.00000000001455</v>
      </c>
      <c r="E110">
        <f t="shared" si="17"/>
        <v>-730</v>
      </c>
      <c r="F110">
        <f>B110+'charges concentrées'!J110+'poids propre '!B110</f>
        <v>-1.4825412076065973E-05</v>
      </c>
      <c r="G110">
        <f>C110+'charges concentrées'!K110+'poids propre '!C110</f>
        <v>2.7011284910029125E-06</v>
      </c>
      <c r="H110">
        <f>D110+'charges concentrées'!L110+'poids propre '!D110</f>
        <v>22.00000000000142</v>
      </c>
      <c r="I110">
        <f>E110+'charges concentrées'!M110+'poids propre '!E110</f>
        <v>99.99999999999807</v>
      </c>
    </row>
    <row r="111" spans="1:9" ht="12.75">
      <c r="A111">
        <f t="shared" si="13"/>
        <v>9.89999999999998</v>
      </c>
      <c r="B111">
        <f t="shared" si="14"/>
        <v>-0.008025387088429849</v>
      </c>
      <c r="C111">
        <f t="shared" si="15"/>
        <v>0.0008027528048038801</v>
      </c>
      <c r="D111">
        <f t="shared" si="16"/>
        <v>-73.00000000001364</v>
      </c>
      <c r="E111">
        <f t="shared" si="17"/>
        <v>-730</v>
      </c>
      <c r="F111">
        <f>B111+'charges concentrées'!J111+'poids propre '!B111</f>
        <v>-1.334433727915663E-05</v>
      </c>
      <c r="G111">
        <f>C111+'charges concentrées'!K111+'poids propre '!C111</f>
        <v>1.3003396793749371E-06</v>
      </c>
      <c r="H111">
        <f>D111+'charges concentrées'!L111+'poids propre '!D111</f>
        <v>11.50000000000201</v>
      </c>
      <c r="I111">
        <f>E111+'charges concentrées'!M111+'poids propre '!E111</f>
        <v>109.99999999999807</v>
      </c>
    </row>
    <row r="112" spans="1:9" ht="12.75">
      <c r="A112">
        <f t="shared" si="13"/>
        <v>9.99999999999998</v>
      </c>
      <c r="B112">
        <f t="shared" si="14"/>
        <v>-0.008028598527840984</v>
      </c>
      <c r="C112">
        <f t="shared" si="15"/>
        <v>1.6653345369377348E-16</v>
      </c>
      <c r="D112">
        <f t="shared" si="16"/>
        <v>-1.3642420526593924E-11</v>
      </c>
      <c r="E112">
        <f t="shared" si="17"/>
        <v>-730</v>
      </c>
      <c r="F112">
        <f>B112+'charges concentrées'!J112+'poids propre '!B112</f>
        <v>-1.2831093537642082E-05</v>
      </c>
      <c r="G112">
        <f>C112+'charges concentrées'!K112+'poids propre '!C112</f>
        <v>8.246509479763907E-18</v>
      </c>
      <c r="H112">
        <f>D112+'charges concentrées'!L112+'poids propre '!D112</f>
        <v>2.7160496074429636E-12</v>
      </c>
      <c r="I112">
        <f>E112+'charges concentrées'!M112+'poids propre '!E112</f>
        <v>119.99999999999807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tabColor indexed="50"/>
  </sheetPr>
  <dimension ref="A1:M112"/>
  <sheetViews>
    <sheetView workbookViewId="0" topLeftCell="A1">
      <selection activeCell="O12" sqref="O12"/>
    </sheetView>
  </sheetViews>
  <sheetFormatPr defaultColWidth="11.421875" defaultRowHeight="12.75"/>
  <sheetData>
    <row r="1" spans="1:10" ht="12.75">
      <c r="A1" s="18" t="s">
        <v>32</v>
      </c>
      <c r="B1" s="18" t="s">
        <v>33</v>
      </c>
      <c r="C1" s="18" t="s">
        <v>34</v>
      </c>
      <c r="D1" s="56" t="s">
        <v>73</v>
      </c>
      <c r="E1" s="55"/>
      <c r="F1" s="57" t="s">
        <v>72</v>
      </c>
      <c r="G1">
        <f>$J$1*200</f>
        <v>0</v>
      </c>
      <c r="J1">
        <v>0</v>
      </c>
    </row>
    <row r="2" spans="1:10" ht="12.75">
      <c r="A2" s="24">
        <v>10</v>
      </c>
      <c r="B2" s="31">
        <v>2E-05</v>
      </c>
      <c r="C2" s="24">
        <v>210</v>
      </c>
      <c r="D2" s="56" t="s">
        <v>74</v>
      </c>
      <c r="F2" s="58" t="s">
        <v>75</v>
      </c>
      <c r="G2">
        <f>-$J$2*100</f>
        <v>-2100</v>
      </c>
      <c r="J2">
        <v>21</v>
      </c>
    </row>
    <row r="3" ht="12.75">
      <c r="A3" t="s">
        <v>76</v>
      </c>
    </row>
    <row r="4" ht="12.75">
      <c r="A4" t="s">
        <v>77</v>
      </c>
    </row>
    <row r="9" spans="1:13" ht="18">
      <c r="A9" s="27" t="s">
        <v>38</v>
      </c>
      <c r="B9" s="59" t="s">
        <v>78</v>
      </c>
      <c r="C9" s="59" t="s">
        <v>80</v>
      </c>
      <c r="D9" s="59" t="s">
        <v>79</v>
      </c>
      <c r="E9" s="62" t="s">
        <v>81</v>
      </c>
      <c r="F9" s="62" t="s">
        <v>82</v>
      </c>
      <c r="G9" s="62" t="s">
        <v>83</v>
      </c>
      <c r="H9" s="62" t="s">
        <v>84</v>
      </c>
      <c r="I9" s="62" t="s">
        <v>85</v>
      </c>
      <c r="J9" s="62" t="s">
        <v>89</v>
      </c>
      <c r="K9" s="62" t="s">
        <v>86</v>
      </c>
      <c r="L9" s="62" t="s">
        <v>87</v>
      </c>
      <c r="M9" s="62" t="s">
        <v>88</v>
      </c>
    </row>
    <row r="10" spans="1:10" ht="12.75">
      <c r="A10" s="23" t="s">
        <v>31</v>
      </c>
      <c r="B10" s="61"/>
      <c r="J10" s="60"/>
    </row>
    <row r="11" spans="1:12" ht="12.75">
      <c r="A11">
        <v>0</v>
      </c>
      <c r="B11" s="60">
        <f>($G$1/($C$2*10^9*$B$2))*((xj^2)/(2*$A$2)-xj+$A$2/3)</f>
        <v>0</v>
      </c>
      <c r="C11" s="60">
        <f>($G$1/($C$2*10^9*$B$2))*((xj^3)/(6*$A$2)-(xj^2)/2+$A$2*xj/3)</f>
        <v>0</v>
      </c>
      <c r="D11">
        <f>($G$1*xj/$A$2)-$G$1</f>
        <v>0</v>
      </c>
      <c r="E11">
        <f>-$G$1/$A$2</f>
        <v>0</v>
      </c>
      <c r="J11" s="60">
        <f>B11+'appui interméd.'!B11+'charges concentrées'!J11+'poids propre '!B11</f>
        <v>-0.0008560172402971998</v>
      </c>
      <c r="K11" s="60">
        <f>C11+'appui interméd.'!C11+'charges concentrées'!K11+'poids propre '!C11</f>
        <v>0</v>
      </c>
      <c r="L11">
        <f>D11+'charges concentrées'!L11+'poids propre '!D11</f>
        <v>0</v>
      </c>
    </row>
    <row r="12" spans="1:12" ht="12.75">
      <c r="A12">
        <f>A11+0.1</f>
        <v>0.1</v>
      </c>
      <c r="B12" s="60">
        <f>($G$1/($C$2*10^9*$B$2))*((xj^2)/(2*$A$2)-xj+$A$2/3)</f>
        <v>0</v>
      </c>
      <c r="C12" s="60">
        <f>($G$1/($C$2*10^9*$B$2))*((xj^3)/(6*$A$2)-(xj^2)/2+$A$2*xj/3)</f>
        <v>0</v>
      </c>
      <c r="D12">
        <f>($G$1*xj/$A$2)-$G$1</f>
        <v>0</v>
      </c>
      <c r="E12">
        <f aca="true" t="shared" si="0" ref="E12:E75">-$G$1/$A$2</f>
        <v>0</v>
      </c>
      <c r="J12" s="60">
        <f>B12+'appui interméd.'!B12+'charges concentrées'!J12+'poids propre '!B12</f>
        <v>-0.0008541842269346798</v>
      </c>
      <c r="K12" s="60">
        <f>C12+'appui interméd.'!C12+'charges concentrées'!K12+'poids propre '!C12</f>
        <v>-8.554050138341184E-05</v>
      </c>
      <c r="L12">
        <f>D12+'charges concentrées'!L12+'poids propre '!D12</f>
        <v>114.5</v>
      </c>
    </row>
    <row r="13" spans="1:12" ht="12.75">
      <c r="A13">
        <v>0.1</v>
      </c>
      <c r="B13" s="60">
        <f>($G$1/($C$2*10^9*$B$2))*((xj^2)/(2*$A$2)-xj+$A$2/3)</f>
        <v>0</v>
      </c>
      <c r="C13" s="60">
        <f>($G$1/($C$2*10^9*$B$2))*((xj^3)/(6*$A$2)-(xj^2)/2+$A$2*xj/3)</f>
        <v>0</v>
      </c>
      <c r="D13">
        <f>($G$1*xj/$A$2)-$G$1</f>
        <v>0</v>
      </c>
      <c r="E13">
        <f t="shared" si="0"/>
        <v>0</v>
      </c>
      <c r="J13" s="60">
        <f>B13+'appui interméd.'!B13+'charges concentrées'!J13+'poids propre '!B13</f>
        <v>-0.0008541842269346798</v>
      </c>
      <c r="K13" s="60">
        <f>C13+'appui interméd.'!C13+'charges concentrées'!K13+'poids propre '!C13</f>
        <v>-8.554050138341184E-05</v>
      </c>
      <c r="L13">
        <f>D13+'charges concentrées'!L13+'poids propre '!D13</f>
        <v>114.5</v>
      </c>
    </row>
    <row r="14" spans="1:12" ht="12.75">
      <c r="A14">
        <f aca="true" t="shared" si="1" ref="A14:A77">A13+0.1</f>
        <v>0.2</v>
      </c>
      <c r="B14" s="60">
        <f>($G$1/($C$2*10^9*$B$2))*((xj^2)/(2*$A$2)-xj+$A$2/3)</f>
        <v>0</v>
      </c>
      <c r="C14" s="60">
        <f>($G$1/($C$2*10^9*$B$2))*((xj^3)/(6*$A$2)-(xj^2)/2+$A$2*xj/3)</f>
        <v>0</v>
      </c>
      <c r="D14">
        <f>($G$1*xj/$A$2)-$G$1</f>
        <v>0</v>
      </c>
      <c r="E14">
        <f t="shared" si="0"/>
        <v>0</v>
      </c>
      <c r="J14" s="60">
        <f>B14+'appui interméd.'!B14+'charges concentrées'!J14+'poids propre '!B14</f>
        <v>-0.0008487438432747177</v>
      </c>
      <c r="K14" s="60">
        <f>C14+'appui interméd.'!C14+'charges concentrées'!K14+'poids propre '!C14</f>
        <v>-0.00017071659971035474</v>
      </c>
      <c r="L14">
        <f>D14+'charges concentrées'!L14+'poids propre '!D14</f>
        <v>228</v>
      </c>
    </row>
    <row r="15" spans="1:12" ht="12.75">
      <c r="A15">
        <f t="shared" si="1"/>
        <v>0.30000000000000004</v>
      </c>
      <c r="B15" s="60">
        <f>($G$1/($C$2*10^9*$B$2))*((xj^2)/(2*$A$2)-xj+$A$2/3)</f>
        <v>0</v>
      </c>
      <c r="C15" s="60">
        <f>($G$1/($C$2*10^9*$B$2))*((xj^3)/(6*$A$2)-(xj^2)/2+$A$2*xj/3)</f>
        <v>0</v>
      </c>
      <c r="D15">
        <f>($G$1*xj/$A$2)-$G$1</f>
        <v>0</v>
      </c>
      <c r="E15">
        <f t="shared" si="0"/>
        <v>0</v>
      </c>
      <c r="J15" s="60">
        <f>B15+'appui interméd.'!B15+'charges concentrées'!J15+'poids propre '!B15</f>
        <v>-0.000839784073958716</v>
      </c>
      <c r="K15" s="60">
        <f>C15+'appui interméd.'!C15+'charges concentrées'!K15+'poids propre '!C15</f>
        <v>-0.0002551719571831539</v>
      </c>
      <c r="L15">
        <f>D15+'charges concentrées'!L15+'poids propre '!D15</f>
        <v>340.5000000000001</v>
      </c>
    </row>
    <row r="16" spans="1:12" ht="12.75">
      <c r="A16">
        <f t="shared" si="1"/>
        <v>0.4</v>
      </c>
      <c r="B16" s="60">
        <f>($G$1/($C$2*10^9*$B$2))*((xj^2)/(2*$A$2)-xj+$A$2/3)</f>
        <v>0</v>
      </c>
      <c r="C16" s="60">
        <f>($G$1/($C$2*10^9*$B$2))*((xj^3)/(6*$A$2)-(xj^2)/2+$A$2*xj/3)</f>
        <v>0</v>
      </c>
      <c r="D16">
        <f>($G$1*xj/$A$2)-$G$1</f>
        <v>0</v>
      </c>
      <c r="E16">
        <f t="shared" si="0"/>
        <v>0</v>
      </c>
      <c r="J16" s="60">
        <f>B16+'appui interméd.'!B16+'charges concentrées'!J16+'poids propre '!B16</f>
        <v>-0.0008273929036280753</v>
      </c>
      <c r="K16" s="60">
        <f>C16+'appui interméd.'!C16+'charges concentrées'!K16+'poids propre '!C16</f>
        <v>-0.00033855903446827654</v>
      </c>
      <c r="L16">
        <f>D16+'charges concentrées'!L16+'poids propre '!D16</f>
        <v>452</v>
      </c>
    </row>
    <row r="17" spans="1:12" ht="12.75">
      <c r="A17">
        <f t="shared" si="1"/>
        <v>0.5</v>
      </c>
      <c r="B17" s="60">
        <f>($G$1/($C$2*10^9*$B$2))*((xj^2)/(2*$A$2)-xj+$A$2/3)</f>
        <v>0</v>
      </c>
      <c r="C17" s="60">
        <f>($G$1/($C$2*10^9*$B$2))*((xj^3)/(6*$A$2)-(xj^2)/2+$A$2*xj/3)</f>
        <v>0</v>
      </c>
      <c r="D17">
        <f>($G$1*xj/$A$2)-$G$1</f>
        <v>0</v>
      </c>
      <c r="E17">
        <f t="shared" si="0"/>
        <v>0</v>
      </c>
      <c r="J17" s="60">
        <f>B17+'appui interméd.'!B17+'charges concentrées'!J17+'poids propre '!B17</f>
        <v>-0.0008116583169241981</v>
      </c>
      <c r="K17" s="60">
        <f>C17+'appui interméd.'!C17+'charges concentrées'!K17+'poids propre '!C17</f>
        <v>-0.0004205390906963282</v>
      </c>
      <c r="L17">
        <f>D17+'charges concentrées'!L17+'poids propre '!D17</f>
        <v>562.5</v>
      </c>
    </row>
    <row r="18" spans="1:12" ht="12.75">
      <c r="A18">
        <f t="shared" si="1"/>
        <v>0.6</v>
      </c>
      <c r="B18" s="60">
        <f>($G$1/($C$2*10^9*$B$2))*((xj^2)/(2*$A$2)-xj+$A$2/3)</f>
        <v>0</v>
      </c>
      <c r="C18" s="60">
        <f>($G$1/($C$2*10^9*$B$2))*((xj^3)/(6*$A$2)-(xj^2)/2+$A$2*xj/3)</f>
        <v>0</v>
      </c>
      <c r="D18">
        <f>($G$1*xj/$A$2)-$G$1</f>
        <v>0</v>
      </c>
      <c r="E18">
        <f t="shared" si="0"/>
        <v>0</v>
      </c>
      <c r="J18" s="60">
        <f>B18+'appui interméd.'!B18+'charges concentrées'!J18+'poids propre '!B18</f>
        <v>-0.0007926682984884825</v>
      </c>
      <c r="K18" s="60">
        <f>C18+'appui interméd.'!C18+'charges concentrées'!K18+'poids propre '!C18</f>
        <v>-0.0005007821834620545</v>
      </c>
      <c r="L18">
        <f>D18+'charges concentrées'!L18+'poids propre '!D18</f>
        <v>672</v>
      </c>
    </row>
    <row r="19" spans="1:12" ht="12.75">
      <c r="A19">
        <f t="shared" si="1"/>
        <v>0.7</v>
      </c>
      <c r="B19" s="60">
        <f>($G$1/($C$2*10^9*$B$2))*((xj^2)/(2*$A$2)-xj+$A$2/3)</f>
        <v>0</v>
      </c>
      <c r="C19" s="60">
        <f>($G$1/($C$2*10^9*$B$2))*((xj^3)/(6*$A$2)-(xj^2)/2+$A$2*xj/3)</f>
        <v>0</v>
      </c>
      <c r="D19">
        <f>($G$1*xj/$A$2)-$G$1</f>
        <v>0</v>
      </c>
      <c r="E19">
        <f t="shared" si="0"/>
        <v>0</v>
      </c>
      <c r="J19" s="60">
        <f>B19+'appui interméd.'!B19+'charges concentrées'!J19+'poids propre '!B19</f>
        <v>-0.0007705108329623309</v>
      </c>
      <c r="K19" s="60">
        <f>C19+'appui interméd.'!C19+'charges concentrées'!K19+'poids propre '!C19</f>
        <v>-0.0005789671688243431</v>
      </c>
      <c r="L19">
        <f>D19+'charges concentrées'!L19+'poids propre '!D19</f>
        <v>780.5</v>
      </c>
    </row>
    <row r="20" spans="1:12" ht="12.75">
      <c r="A20">
        <f t="shared" si="1"/>
        <v>0.7999999999999999</v>
      </c>
      <c r="B20" s="60">
        <f>($G$1/($C$2*10^9*$B$2))*((xj^2)/(2*$A$2)-xj+$A$2/3)</f>
        <v>0</v>
      </c>
      <c r="C20" s="60">
        <f>($G$1/($C$2*10^9*$B$2))*((xj^3)/(6*$A$2)-(xj^2)/2+$A$2*xj/3)</f>
        <v>0</v>
      </c>
      <c r="D20">
        <f>($G$1*xj/$A$2)-$G$1</f>
        <v>0</v>
      </c>
      <c r="E20">
        <f t="shared" si="0"/>
        <v>0</v>
      </c>
      <c r="J20" s="60">
        <f>B20+'appui interméd.'!B20+'charges concentrées'!J20+'poids propre '!B20</f>
        <v>-0.0007452739049871441</v>
      </c>
      <c r="K20" s="60">
        <f>C20+'appui interméd.'!C20+'charges concentrées'!K20+'poids propre '!C20</f>
        <v>-0.0006547817013062207</v>
      </c>
      <c r="L20">
        <f>D20+'charges concentrées'!L20+'poids propre '!D20</f>
        <v>888</v>
      </c>
    </row>
    <row r="21" spans="1:12" ht="12.75">
      <c r="A21">
        <f t="shared" si="1"/>
        <v>0.8999999999999999</v>
      </c>
      <c r="B21" s="60">
        <f>($G$1/($C$2*10^9*$B$2))*((xj^2)/(2*$A$2)-xj+$A$2/3)</f>
        <v>0</v>
      </c>
      <c r="C21" s="60">
        <f>($G$1/($C$2*10^9*$B$2))*((xj^3)/(6*$A$2)-(xj^2)/2+$A$2*xj/3)</f>
        <v>0</v>
      </c>
      <c r="D21">
        <f>($G$1*xj/$A$2)-$G$1</f>
        <v>0</v>
      </c>
      <c r="E21">
        <f t="shared" si="0"/>
        <v>0</v>
      </c>
      <c r="J21" s="60">
        <f>B21+'appui interméd.'!B21+'charges concentrées'!J21+'poids propre '!B21</f>
        <v>-0.0007170454992043241</v>
      </c>
      <c r="K21" s="60">
        <f>C21+'appui interméd.'!C21+'charges concentrées'!K21+'poids propre '!C21</f>
        <v>-0.000727922233894852</v>
      </c>
      <c r="L21">
        <f>D21+'charges concentrées'!L21+'poids propre '!D21</f>
        <v>994.4999999999998</v>
      </c>
    </row>
    <row r="22" spans="1:12" ht="12.75">
      <c r="A22">
        <f t="shared" si="1"/>
        <v>0.9999999999999999</v>
      </c>
      <c r="B22" s="60">
        <f>($G$1/($C$2*10^9*$B$2))*((xj^2)/(2*$A$2)-xj+$A$2/3)</f>
        <v>0</v>
      </c>
      <c r="C22" s="60">
        <f>($G$1/($C$2*10^9*$B$2))*((xj^3)/(6*$A$2)-(xj^2)/2+$A$2*xj/3)</f>
        <v>0</v>
      </c>
      <c r="D22">
        <f>($G$1*xj/$A$2)-$G$1</f>
        <v>0</v>
      </c>
      <c r="E22">
        <f t="shared" si="0"/>
        <v>0</v>
      </c>
      <c r="J22" s="60">
        <f>B22+'appui interméd.'!B22+'charges concentrées'!J22+'poids propre '!B22</f>
        <v>-0.0006859136002552719</v>
      </c>
      <c r="K22" s="60">
        <f>C22+'appui interméd.'!C22+'charges concentrées'!K22+'poids propre '!C22</f>
        <v>-0.0007980940180415444</v>
      </c>
      <c r="L22">
        <f>D22+'charges concentrées'!L22+'poids propre '!D22</f>
        <v>1099.9999999999998</v>
      </c>
    </row>
    <row r="23" spans="1:12" ht="12.75">
      <c r="A23">
        <f t="shared" si="1"/>
        <v>1.0999999999999999</v>
      </c>
      <c r="B23" s="60">
        <f>($G$1/($C$2*10^9*$B$2))*((xj^2)/(2*$A$2)-xj+$A$2/3)</f>
        <v>0</v>
      </c>
      <c r="C23" s="60">
        <f>($G$1/($C$2*10^9*$B$2))*((xj^3)/(6*$A$2)-(xj^2)/2+$A$2*xj/3)</f>
        <v>0</v>
      </c>
      <c r="D23">
        <f>($G$1*xj/$A$2)-$G$1</f>
        <v>0</v>
      </c>
      <c r="E23">
        <f t="shared" si="0"/>
        <v>0</v>
      </c>
      <c r="J23" s="60">
        <f>B23+'appui interméd.'!B23+'charges concentrées'!J23+'poids propre '!B23</f>
        <v>-0.0006519661927813876</v>
      </c>
      <c r="K23" s="60">
        <f>C23+'appui interméd.'!C23+'charges concentrées'!K23+'poids propre '!C23</f>
        <v>-0.0008650111036617456</v>
      </c>
      <c r="L23">
        <f>D23+'charges concentrées'!L23+'poids propre '!D23</f>
        <v>1204.4999999999995</v>
      </c>
    </row>
    <row r="24" spans="1:12" ht="12.75">
      <c r="A24">
        <f t="shared" si="1"/>
        <v>1.2</v>
      </c>
      <c r="B24" s="60">
        <f>($G$1/($C$2*10^9*$B$2))*((xj^2)/(2*$A$2)-xj+$A$2/3)</f>
        <v>0</v>
      </c>
      <c r="C24" s="60">
        <f>($G$1/($C$2*10^9*$B$2))*((xj^3)/(6*$A$2)-(xj^2)/2+$A$2*xj/3)</f>
        <v>0</v>
      </c>
      <c r="D24">
        <f>($G$1*xj/$A$2)-$G$1</f>
        <v>0</v>
      </c>
      <c r="E24">
        <f t="shared" si="0"/>
        <v>0</v>
      </c>
      <c r="J24" s="60">
        <f>B24+'appui interméd.'!B24+'charges concentrées'!J24+'poids propre '!B24</f>
        <v>-0.0006152912614240729</v>
      </c>
      <c r="K24" s="60">
        <f>C24+'appui interméd.'!C24+'charges concentrées'!K24+'poids propre '!C24</f>
        <v>-0.000928396339135041</v>
      </c>
      <c r="L24">
        <f>D24+'charges concentrées'!L24+'poids propre '!D24</f>
        <v>1308</v>
      </c>
    </row>
    <row r="25" spans="1:12" ht="12.75">
      <c r="A25">
        <f t="shared" si="1"/>
        <v>1.3</v>
      </c>
      <c r="B25" s="60">
        <f>($G$1/($C$2*10^9*$B$2))*((xj^2)/(2*$A$2)-xj+$A$2/3)</f>
        <v>0</v>
      </c>
      <c r="C25" s="60">
        <f>($G$1/($C$2*10^9*$B$2))*((xj^3)/(6*$A$2)-(xj^2)/2+$A$2*xj/3)</f>
        <v>0</v>
      </c>
      <c r="D25">
        <f>($G$1*xj/$A$2)-$G$1</f>
        <v>0</v>
      </c>
      <c r="E25">
        <f t="shared" si="0"/>
        <v>0</v>
      </c>
      <c r="J25" s="60">
        <f>B25+'appui interméd.'!B25+'charges concentrées'!J25+'poids propre '!B25</f>
        <v>-0.0005759767908247275</v>
      </c>
      <c r="K25" s="60">
        <f>C25+'appui interméd.'!C25+'charges concentrées'!K25+'poids propre '!C25</f>
        <v>-0.0009879813713051574</v>
      </c>
      <c r="L25">
        <f>D25+'charges concentrées'!L25+'poids propre '!D25</f>
        <v>1410.5</v>
      </c>
    </row>
    <row r="26" spans="1:12" ht="12.75">
      <c r="A26">
        <f t="shared" si="1"/>
        <v>1.4000000000000001</v>
      </c>
      <c r="B26" s="60">
        <f>($G$1/($C$2*10^9*$B$2))*((xj^2)/(2*$A$2)-xj+$A$2/3)</f>
        <v>0</v>
      </c>
      <c r="C26" s="60">
        <f>($G$1/($C$2*10^9*$B$2))*((xj^3)/(6*$A$2)-(xj^2)/2+$A$2*xj/3)</f>
        <v>0</v>
      </c>
      <c r="D26">
        <f>($G$1*xj/$A$2)-$G$1</f>
        <v>0</v>
      </c>
      <c r="E26">
        <f t="shared" si="0"/>
        <v>0</v>
      </c>
      <c r="J26" s="60">
        <f>B26+'appui interméd.'!B26+'charges concentrées'!J26+'poids propre '!B26</f>
        <v>-0.0005341107656247519</v>
      </c>
      <c r="K26" s="60">
        <f>C26+'appui interméd.'!C26+'charges concentrées'!K26+'poids propre '!C26</f>
        <v>-0.0010435066454799634</v>
      </c>
      <c r="L26">
        <f>D26+'charges concentrées'!L26+'poids propre '!D26</f>
        <v>1512.0000000000005</v>
      </c>
    </row>
    <row r="27" spans="1:12" ht="12.75">
      <c r="A27">
        <f t="shared" si="1"/>
        <v>1.5000000000000002</v>
      </c>
      <c r="B27" s="60">
        <f>($G$1/($C$2*10^9*$B$2))*((xj^2)/(2*$A$2)-xj+$A$2/3)</f>
        <v>0</v>
      </c>
      <c r="C27" s="60">
        <f>($G$1/($C$2*10^9*$B$2))*((xj^3)/(6*$A$2)-(xj^2)/2+$A$2*xj/3)</f>
        <v>0</v>
      </c>
      <c r="D27">
        <f>($G$1*xj/$A$2)-$G$1</f>
        <v>0</v>
      </c>
      <c r="E27">
        <f t="shared" si="0"/>
        <v>0</v>
      </c>
      <c r="J27" s="60">
        <f>B27+'appui interméd.'!B27+'charges concentrées'!J27+'poids propre '!B27</f>
        <v>-0.0004897811704655504</v>
      </c>
      <c r="K27" s="60">
        <f>C27+'appui interméd.'!C27+'charges concentrées'!K27+'poids propre '!C27</f>
        <v>-0.0010947214054314687</v>
      </c>
      <c r="L27">
        <f>D27+'charges concentrées'!L27+'poids propre '!D27</f>
        <v>1612.5000000000005</v>
      </c>
    </row>
    <row r="28" spans="1:12" ht="12.75">
      <c r="A28">
        <f t="shared" si="1"/>
        <v>1.6000000000000003</v>
      </c>
      <c r="B28" s="60">
        <f>($G$1/($C$2*10^9*$B$2))*((xj^2)/(2*$A$2)-xj+$A$2/3)</f>
        <v>0</v>
      </c>
      <c r="C28" s="60">
        <f>($G$1/($C$2*10^9*$B$2))*((xj^3)/(6*$A$2)-(xj^2)/2+$A$2*xj/3)</f>
        <v>0</v>
      </c>
      <c r="D28">
        <f>($G$1*xj/$A$2)-$G$1</f>
        <v>0</v>
      </c>
      <c r="E28">
        <f t="shared" si="0"/>
        <v>0</v>
      </c>
      <c r="J28" s="60">
        <f>B28+'appui interméd.'!B28+'charges concentrées'!J28+'poids propre '!B28</f>
        <v>-0.0004430759899885211</v>
      </c>
      <c r="K28" s="60">
        <f>C28+'appui interméd.'!C28+'charges concentrées'!K28+'poids propre '!C28</f>
        <v>-0.001141383693395814</v>
      </c>
      <c r="L28">
        <f>D28+'charges concentrées'!L28+'poids propre '!D28</f>
        <v>1712.0000000000005</v>
      </c>
    </row>
    <row r="29" spans="1:12" ht="12.75">
      <c r="A29">
        <f t="shared" si="1"/>
        <v>1.7000000000000004</v>
      </c>
      <c r="B29" s="60">
        <f>($G$1/($C$2*10^9*$B$2))*((xj^2)/(2*$A$2)-xj+$A$2/3)</f>
        <v>0</v>
      </c>
      <c r="C29" s="60">
        <f>($G$1/($C$2*10^9*$B$2))*((xj^3)/(6*$A$2)-(xj^2)/2+$A$2*xj/3)</f>
        <v>0</v>
      </c>
      <c r="D29">
        <f>($G$1*xj/$A$2)-$G$1</f>
        <v>0</v>
      </c>
      <c r="E29">
        <f t="shared" si="0"/>
        <v>0</v>
      </c>
      <c r="J29" s="60">
        <f>B29+'appui interméd.'!B29+'charges concentrées'!J29+'poids propre '!B29</f>
        <v>-0.0003940832088350659</v>
      </c>
      <c r="K29" s="60">
        <f>C29+'appui interméd.'!C29+'charges concentrées'!K29+'poids propre '!C29</f>
        <v>-0.0011832603500732909</v>
      </c>
      <c r="L29">
        <f>D29+'charges concentrées'!L29+'poids propre '!D29</f>
        <v>1810.5000000000005</v>
      </c>
    </row>
    <row r="30" spans="1:12" ht="12.75">
      <c r="A30">
        <f t="shared" si="1"/>
        <v>1.8000000000000005</v>
      </c>
      <c r="B30" s="60">
        <f>($G$1/($C$2*10^9*$B$2))*((xj^2)/(2*$A$2)-xj+$A$2/3)</f>
        <v>0</v>
      </c>
      <c r="C30" s="60">
        <f>($G$1/($C$2*10^9*$B$2))*((xj^3)/(6*$A$2)-(xj^2)/2+$A$2*xj/3)</f>
        <v>0</v>
      </c>
      <c r="D30">
        <f>($G$1*xj/$A$2)-$G$1</f>
        <v>0</v>
      </c>
      <c r="E30">
        <f t="shared" si="0"/>
        <v>0</v>
      </c>
      <c r="J30" s="60">
        <f>B30+'appui interméd.'!B30+'charges concentrées'!J30+'poids propre '!B30</f>
        <v>-0.0003428908116465852</v>
      </c>
      <c r="K30" s="60">
        <f>C30+'appui interméd.'!C30+'charges concentrées'!K30+'poids propre '!C30</f>
        <v>-0.0012201270146283243</v>
      </c>
      <c r="L30">
        <f>D30+'charges concentrées'!L30+'poids propre '!D30</f>
        <v>1908.0000000000005</v>
      </c>
    </row>
    <row r="31" spans="1:12" ht="12.75">
      <c r="A31">
        <f t="shared" si="1"/>
        <v>1.9000000000000006</v>
      </c>
      <c r="B31" s="60">
        <f>($G$1/($C$2*10^9*$B$2))*((xj^2)/(2*$A$2)-xj+$A$2/3)</f>
        <v>0</v>
      </c>
      <c r="C31" s="60">
        <f>($G$1/($C$2*10^9*$B$2))*((xj^3)/(6*$A$2)-(xj^2)/2+$A$2*xj/3)</f>
        <v>0</v>
      </c>
      <c r="D31">
        <f>($G$1*xj/$A$2)-$G$1</f>
        <v>0</v>
      </c>
      <c r="E31">
        <f t="shared" si="0"/>
        <v>0</v>
      </c>
      <c r="J31" s="60">
        <f>B31+'appui interméd.'!B31+'charges concentrées'!J31+'poids propre '!B31</f>
        <v>-0.00028958678306448184</v>
      </c>
      <c r="K31" s="60">
        <f>C31+'appui interméd.'!C31+'charges concentrées'!K31+'poids propre '!C31</f>
        <v>-0.0012517681246894882</v>
      </c>
      <c r="L31">
        <f>D31+'charges concentrées'!L31+'poids propre '!D31</f>
        <v>2004.5000000000007</v>
      </c>
    </row>
    <row r="32" spans="1:12" ht="12.75">
      <c r="A32">
        <f t="shared" si="1"/>
        <v>2.0000000000000004</v>
      </c>
      <c r="B32" s="60">
        <f>($G$1/($C$2*10^9*$B$2))*((xj^2)/(2*$A$2)-xj+$A$2/3)</f>
        <v>0</v>
      </c>
      <c r="C32" s="60">
        <f>($G$1/($C$2*10^9*$B$2))*((xj^3)/(6*$A$2)-(xj^2)/2+$A$2*xj/3)</f>
        <v>0</v>
      </c>
      <c r="D32">
        <f>($G$1*xj/$A$2)-$G$1</f>
        <v>0</v>
      </c>
      <c r="E32">
        <f t="shared" si="0"/>
        <v>0</v>
      </c>
      <c r="J32" s="60">
        <f>B32+'appui interméd.'!B32+'charges concentrées'!J32+'poids propre '!B32</f>
        <v>-0.00023425910773015434</v>
      </c>
      <c r="K32" s="60">
        <f>C32+'appui interméd.'!C32+'charges concentrées'!K32+'poids propre '!C32</f>
        <v>-0.0012779769163494808</v>
      </c>
      <c r="L32">
        <f>D32+'charges concentrées'!L32+'poids propre '!D32</f>
        <v>2100.0000000000005</v>
      </c>
    </row>
    <row r="33" spans="1:12" ht="12.75">
      <c r="A33">
        <f t="shared" si="1"/>
        <v>2.1000000000000005</v>
      </c>
      <c r="B33" s="60">
        <f>($G$1/($C$2*10^9*$B$2))*((xj^2)/(2*$A$2)-xj+$A$2/3)</f>
        <v>0</v>
      </c>
      <c r="C33" s="60">
        <f>($G$1/($C$2*10^9*$B$2))*((xj^3)/(6*$A$2)-(xj^2)/2+$A$2*xj/3)</f>
        <v>0</v>
      </c>
      <c r="D33">
        <f>($G$1*xj/$A$2)-$G$1</f>
        <v>0</v>
      </c>
      <c r="E33">
        <f t="shared" si="0"/>
        <v>0</v>
      </c>
      <c r="J33" s="60">
        <f>B33+'appui interméd.'!B33+'charges concentrées'!J33+'poids propre '!B33</f>
        <v>-0.0001769957702850043</v>
      </c>
      <c r="K33" s="60">
        <f>C33+'appui interméd.'!C33+'charges concentrées'!K33+'poids propre '!C33</f>
        <v>-0.0012985554241651586</v>
      </c>
      <c r="L33">
        <f>D33+'charges concentrées'!L33+'poids propre '!D33</f>
        <v>2194.5000000000005</v>
      </c>
    </row>
    <row r="34" spans="1:12" ht="12.75">
      <c r="A34">
        <f t="shared" si="1"/>
        <v>2.2000000000000006</v>
      </c>
      <c r="B34" s="60">
        <f>($G$1/($C$2*10^9*$B$2))*((xj^2)/(2*$A$2)-xj+$A$2/3)</f>
        <v>0</v>
      </c>
      <c r="C34" s="60">
        <f>($G$1/($C$2*10^9*$B$2))*((xj^3)/(6*$A$2)-(xj^2)/2+$A$2*xj/3)</f>
        <v>0</v>
      </c>
      <c r="D34">
        <f>($G$1*xj/$A$2)-$G$1</f>
        <v>0</v>
      </c>
      <c r="E34">
        <f t="shared" si="0"/>
        <v>0</v>
      </c>
      <c r="J34" s="60">
        <f>B34+'appui interméd.'!B34+'charges concentrées'!J34+'poids propre '!B34</f>
        <v>-0.00011788475537043543</v>
      </c>
      <c r="K34" s="60">
        <f>C34+'appui interméd.'!C34+'charges concentrées'!K34+'poids propre '!C34</f>
        <v>-0.0013133144811575057</v>
      </c>
      <c r="L34">
        <f>D34+'charges concentrées'!L34+'poids propre '!D34</f>
        <v>2288.0000000000005</v>
      </c>
    </row>
    <row r="35" spans="1:12" ht="12.75">
      <c r="A35">
        <f t="shared" si="1"/>
        <v>2.3000000000000007</v>
      </c>
      <c r="B35" s="60">
        <f>($G$1/($C$2*10^9*$B$2))*((xj^2)/(2*$A$2)-xj+$A$2/3)</f>
        <v>0</v>
      </c>
      <c r="C35" s="60">
        <f>($G$1/($C$2*10^9*$B$2))*((xj^3)/(6*$A$2)-(xj^2)/2+$A$2*xj/3)</f>
        <v>0</v>
      </c>
      <c r="D35">
        <f>($G$1*xj/$A$2)-$G$1</f>
        <v>0</v>
      </c>
      <c r="E35">
        <f t="shared" si="0"/>
        <v>0</v>
      </c>
      <c r="J35" s="60">
        <f>B35+'appui interméd.'!B35+'charges concentrées'!J35+'poids propre '!B35</f>
        <v>-5.7014047627845874E-05</v>
      </c>
      <c r="K35" s="60">
        <f>C35+'appui interméd.'!C35+'charges concentrées'!K35+'poids propre '!C35</f>
        <v>-0.0013220737188116456</v>
      </c>
      <c r="L35">
        <f>D35+'charges concentrées'!L35+'poids propre '!D35</f>
        <v>2380.500000000001</v>
      </c>
    </row>
    <row r="36" spans="1:12" ht="12.75">
      <c r="A36">
        <f t="shared" si="1"/>
        <v>2.400000000000001</v>
      </c>
      <c r="B36" s="60">
        <f>($G$1/($C$2*10^9*$B$2))*((xj^2)/(2*$A$2)-xj+$A$2/3)</f>
        <v>0</v>
      </c>
      <c r="C36" s="60">
        <f>($G$1/($C$2*10^9*$B$2))*((xj^3)/(6*$A$2)-(xj^2)/2+$A$2*xj/3)</f>
        <v>0</v>
      </c>
      <c r="D36">
        <f>($G$1*xj/$A$2)-$G$1</f>
        <v>0</v>
      </c>
      <c r="E36">
        <f t="shared" si="0"/>
        <v>0</v>
      </c>
      <c r="J36" s="60">
        <f>B36+'appui interméd.'!B36+'charges concentrées'!J36+'poids propre '!B36</f>
        <v>5.528368301363669E-06</v>
      </c>
      <c r="K36" s="60">
        <f>C36+'appui interméd.'!C36+'charges concentrées'!K36+'poids propre '!C36</f>
        <v>-0.0013246615670768468</v>
      </c>
      <c r="L36">
        <f>D36+'charges concentrées'!L36+'poids propre '!D36</f>
        <v>2472.000000000001</v>
      </c>
    </row>
    <row r="37" spans="1:12" ht="12.75">
      <c r="A37">
        <f t="shared" si="1"/>
        <v>2.500000000000001</v>
      </c>
      <c r="B37" s="60">
        <f>($G$1/($C$2*10^9*$B$2))*((xj^2)/(2*$A$2)-xj+$A$2/3)</f>
        <v>0</v>
      </c>
      <c r="C37" s="60">
        <f>($G$1/($C$2*10^9*$B$2))*((xj^3)/(6*$A$2)-(xj^2)/2+$A$2*xj/3)</f>
        <v>0</v>
      </c>
      <c r="D37">
        <f>($G$1*xj/$A$2)-$G$1</f>
        <v>0</v>
      </c>
      <c r="E37">
        <f t="shared" si="0"/>
        <v>0</v>
      </c>
      <c r="J37" s="60">
        <f>B37+'appui interméd.'!B37+'charges concentrées'!J37+'poids propre '!B37</f>
        <v>6.965450777578945E-05</v>
      </c>
      <c r="K37" s="60">
        <f>C37+'appui interméd.'!C37+'charges concentrées'!K37+'poids propre '!C37</f>
        <v>-0.0013209152543665285</v>
      </c>
      <c r="L37">
        <f>D37+'charges concentrées'!L37+'poids propre '!D37</f>
        <v>2562.5</v>
      </c>
    </row>
    <row r="38" spans="1:12" ht="12.75">
      <c r="A38">
        <f t="shared" si="1"/>
        <v>2.600000000000001</v>
      </c>
      <c r="B38" s="60">
        <f>($G$1/($C$2*10^9*$B$2))*((xj^2)/(2*$A$2)-xj+$A$2/3)</f>
        <v>0</v>
      </c>
      <c r="C38" s="60">
        <f>($G$1/($C$2*10^9*$B$2))*((xj^3)/(6*$A$2)-(xj^2)/2+$A$2*xj/3)</f>
        <v>0</v>
      </c>
      <c r="D38">
        <f>($G$1*xj/$A$2)-$G$1</f>
        <v>0</v>
      </c>
      <c r="E38">
        <f t="shared" si="0"/>
        <v>0</v>
      </c>
      <c r="J38" s="60">
        <f>B38+'appui interméd.'!B38+'charges concentrées'!J38+'poids propre '!B38</f>
        <v>0.00013307677011900826</v>
      </c>
      <c r="K38" s="60">
        <f>C38+'appui interméd.'!C38+'charges concentrées'!K38+'poids propre '!C38</f>
        <v>-0.00131075412809273</v>
      </c>
      <c r="L38">
        <f>D38+'charges concentrées'!L38+'poids propre '!D38</f>
        <v>2602</v>
      </c>
    </row>
    <row r="39" spans="1:12" ht="12.75">
      <c r="A39">
        <f t="shared" si="1"/>
        <v>2.700000000000001</v>
      </c>
      <c r="B39" s="60">
        <f>($G$1/($C$2*10^9*$B$2))*((xj^2)/(2*$A$2)-xj+$A$2/3)</f>
        <v>0</v>
      </c>
      <c r="C39" s="60">
        <f>($G$1/($C$2*10^9*$B$2))*((xj^3)/(6*$A$2)-(xj^2)/2+$A$2*xj/3)</f>
        <v>0</v>
      </c>
      <c r="D39">
        <f>($G$1*xj/$A$2)-$G$1</f>
        <v>0</v>
      </c>
      <c r="E39">
        <f t="shared" si="0"/>
        <v>0</v>
      </c>
      <c r="J39" s="60">
        <f>B39+'appui interméd.'!B39+'charges concentrées'!J39+'poids propre '!B39</f>
        <v>0.00019350755465459384</v>
      </c>
      <c r="K39" s="60">
        <f>C39+'appui interméd.'!C39+'charges concentrées'!K39+'poids propre '!C39</f>
        <v>-0.0012943996162696498</v>
      </c>
      <c r="L39">
        <f>D39+'charges concentrées'!L39+'poids propre '!D39</f>
        <v>2640.5</v>
      </c>
    </row>
    <row r="40" spans="1:12" ht="12.75">
      <c r="A40">
        <f t="shared" si="1"/>
        <v>2.800000000000001</v>
      </c>
      <c r="B40" s="60">
        <f>($G$1/($C$2*10^9*$B$2))*((xj^2)/(2*$A$2)-xj+$A$2/3)</f>
        <v>0</v>
      </c>
      <c r="C40" s="60">
        <f>($G$1/($C$2*10^9*$B$2))*((xj^3)/(6*$A$2)-(xj^2)/2+$A$2*xj/3)</f>
        <v>0</v>
      </c>
      <c r="D40">
        <f>($G$1*xj/$A$2)-$G$1</f>
        <v>0</v>
      </c>
      <c r="E40">
        <f t="shared" si="0"/>
        <v>0</v>
      </c>
      <c r="J40" s="60">
        <f>B40+'appui interméd.'!B40+'charges concentrées'!J40+'poids propre '!B40</f>
        <v>0.0002508588767411446</v>
      </c>
      <c r="K40" s="60">
        <f>C40+'appui interméd.'!C40+'charges concentrées'!K40+'poids propre '!C40</f>
        <v>-0.0012721552659101173</v>
      </c>
      <c r="L40">
        <f>D40+'charges concentrées'!L40+'poids propre '!D40</f>
        <v>2678.0000000000005</v>
      </c>
    </row>
    <row r="41" spans="1:12" ht="12.75">
      <c r="A41">
        <f t="shared" si="1"/>
        <v>2.9000000000000012</v>
      </c>
      <c r="B41" s="60">
        <f>($G$1/($C$2*10^9*$B$2))*((xj^2)/(2*$A$2)-xj+$A$2/3)</f>
        <v>0</v>
      </c>
      <c r="C41" s="60">
        <f>($G$1/($C$2*10^9*$B$2))*((xj^3)/(6*$A$2)-(xj^2)/2+$A$2*xj/3)</f>
        <v>0</v>
      </c>
      <c r="D41">
        <f>($G$1*xj/$A$2)-$G$1</f>
        <v>0</v>
      </c>
      <c r="E41">
        <f t="shared" si="0"/>
        <v>0</v>
      </c>
      <c r="J41" s="60">
        <f>B41+'appui interméd.'!B41+'charges concentrées'!J41+'poids propre '!B41</f>
        <v>0.0003050427517372581</v>
      </c>
      <c r="K41" s="60">
        <f>C41+'appui interméd.'!C41+'charges concentrées'!K41+'poids propre '!C41</f>
        <v>-0.0012443334224911048</v>
      </c>
      <c r="L41">
        <f>D41+'charges concentrées'!L41+'poids propre '!D41</f>
        <v>2714.5</v>
      </c>
    </row>
    <row r="42" spans="1:12" ht="12.75">
      <c r="A42">
        <f t="shared" si="1"/>
        <v>3.0000000000000013</v>
      </c>
      <c r="B42" s="60">
        <f>($G$1/($C$2*10^9*$B$2))*((xj^2)/(2*$A$2)-xj+$A$2/3)</f>
        <v>0</v>
      </c>
      <c r="C42" s="60">
        <f>($G$1/($C$2*10^9*$B$2))*((xj^3)/(6*$A$2)-(xj^2)/2+$A$2*xj/3)</f>
        <v>0</v>
      </c>
      <c r="D42">
        <f>($G$1*xj/$A$2)-$G$1</f>
        <v>0</v>
      </c>
      <c r="E42">
        <f t="shared" si="0"/>
        <v>0</v>
      </c>
      <c r="J42" s="60">
        <f>B42+'appui interméd.'!B42+'charges concentrées'!J42+'poids propre '!B42</f>
        <v>0.0003559711950015345</v>
      </c>
      <c r="K42" s="60">
        <f>C42+'appui interméd.'!C42+'charges concentrées'!K42+'poids propre '!C42</f>
        <v>-0.001211255229953724</v>
      </c>
      <c r="L42">
        <f>D42+'charges concentrées'!L42+'poids propre '!D42</f>
        <v>2750</v>
      </c>
    </row>
    <row r="43" spans="1:12" ht="12.75">
      <c r="A43">
        <f t="shared" si="1"/>
        <v>3.1000000000000014</v>
      </c>
      <c r="B43" s="60">
        <f>($G$1/($C$2*10^9*$B$2))*((xj^2)/(2*$A$2)-xj+$A$2/3)</f>
        <v>0</v>
      </c>
      <c r="C43" s="60">
        <f>($G$1/($C$2*10^9*$B$2))*((xj^3)/(6*$A$2)-(xj^2)/2+$A$2*xj/3)</f>
        <v>0</v>
      </c>
      <c r="D43">
        <f>($G$1*xj/$A$2)-$G$1</f>
        <v>0</v>
      </c>
      <c r="E43">
        <f t="shared" si="0"/>
        <v>0</v>
      </c>
      <c r="J43" s="60">
        <f>B43+'appui interméd.'!B43+'charges concentrées'!J43+'poids propre '!B43</f>
        <v>0.0004035562218925744</v>
      </c>
      <c r="K43" s="60">
        <f>C43+'appui interméd.'!C43+'charges concentrées'!K43+'poids propre '!C43</f>
        <v>-0.0011732506307032386</v>
      </c>
      <c r="L43">
        <f>D43+'charges concentrées'!L43+'poids propre '!D43</f>
        <v>2784.5</v>
      </c>
    </row>
    <row r="44" spans="1:12" ht="12.75">
      <c r="A44">
        <f t="shared" si="1"/>
        <v>3.2000000000000015</v>
      </c>
      <c r="B44" s="60">
        <f>($G$1/($C$2*10^9*$B$2))*((xj^2)/(2*$A$2)-xj+$A$2/3)</f>
        <v>0</v>
      </c>
      <c r="C44" s="60">
        <f>($G$1/($C$2*10^9*$B$2))*((xj^3)/(6*$A$2)-(xj^2)/2+$A$2*xj/3)</f>
        <v>0</v>
      </c>
      <c r="D44">
        <f>($G$1*xj/$A$2)-$G$1</f>
        <v>0</v>
      </c>
      <c r="E44">
        <f t="shared" si="0"/>
        <v>0</v>
      </c>
      <c r="J44" s="60">
        <f>B44+'appui interméd.'!B44+'charges concentrées'!J44+'poids propre '!B44</f>
        <v>0.00044770984776897516</v>
      </c>
      <c r="K44" s="60">
        <f>C44+'appui interméd.'!C44+'charges concentrées'!K44+'poids propre '!C44</f>
        <v>-0.0011306583656090288</v>
      </c>
      <c r="L44">
        <f>D44+'charges concentrées'!L44+'poids propre '!D44</f>
        <v>2818</v>
      </c>
    </row>
    <row r="45" spans="1:12" ht="12.75">
      <c r="A45">
        <f t="shared" si="1"/>
        <v>3.3000000000000016</v>
      </c>
      <c r="B45" s="60">
        <f>($G$1/($C$2*10^9*$B$2))*((xj^2)/(2*$A$2)-xj+$A$2/3)</f>
        <v>0</v>
      </c>
      <c r="C45" s="60">
        <f>($G$1/($C$2*10^9*$B$2))*((xj^3)/(6*$A$2)-(xj^2)/2+$A$2*xj/3)</f>
        <v>0</v>
      </c>
      <c r="D45">
        <f>($G$1*xj/$A$2)-$G$1</f>
        <v>0</v>
      </c>
      <c r="E45">
        <f t="shared" si="0"/>
        <v>0</v>
      </c>
      <c r="J45" s="60">
        <f>B45+'appui interméd.'!B45+'charges concentrées'!J45+'poids propre '!B45</f>
        <v>0.0004883440879893338</v>
      </c>
      <c r="K45" s="60">
        <f>C45+'appui interméd.'!C45+'charges concentrées'!K45+'poids propre '!C45</f>
        <v>-0.0010838259740046426</v>
      </c>
      <c r="L45">
        <f>D45+'charges concentrées'!L45+'poids propre '!D45</f>
        <v>2850.5</v>
      </c>
    </row>
    <row r="46" spans="1:12" ht="12.75">
      <c r="A46">
        <f t="shared" si="1"/>
        <v>3.4000000000000017</v>
      </c>
      <c r="B46" s="60">
        <f>($G$1/($C$2*10^9*$B$2))*((xj^2)/(2*$A$2)-xj+$A$2/3)</f>
        <v>0</v>
      </c>
      <c r="C46" s="60">
        <f>($G$1/($C$2*10^9*$B$2))*((xj^3)/(6*$A$2)-(xj^2)/2+$A$2*xj/3)</f>
        <v>0</v>
      </c>
      <c r="D46">
        <f>($G$1*xj/$A$2)-$G$1</f>
        <v>0</v>
      </c>
      <c r="E46">
        <f t="shared" si="0"/>
        <v>0</v>
      </c>
      <c r="J46" s="60">
        <f>B46+'appui interméd.'!B46+'charges concentrées'!J46+'poids propre '!B46</f>
        <v>0.000525370957912255</v>
      </c>
      <c r="K46" s="60">
        <f>C46+'appui interméd.'!C46+'charges concentrées'!K46+'poids propre '!C46</f>
        <v>-0.0010331097936877448</v>
      </c>
      <c r="L46">
        <f>D46+'charges concentrées'!L46+'poids propre '!D46</f>
        <v>2882</v>
      </c>
    </row>
    <row r="47" spans="1:12" ht="12.75">
      <c r="A47">
        <f t="shared" si="1"/>
        <v>3.5000000000000018</v>
      </c>
      <c r="B47" s="60">
        <f>($G$1/($C$2*10^9*$B$2))*((xj^2)/(2*$A$2)-xj+$A$2/3)</f>
        <v>0</v>
      </c>
      <c r="C47" s="60">
        <f>($G$1/($C$2*10^9*$B$2))*((xj^3)/(6*$A$2)-(xj^2)/2+$A$2*xj/3)</f>
        <v>0</v>
      </c>
      <c r="D47">
        <f>($G$1*xj/$A$2)-$G$1</f>
        <v>0</v>
      </c>
      <c r="E47">
        <f t="shared" si="0"/>
        <v>0</v>
      </c>
      <c r="J47" s="60">
        <f>B47+'appui interméd.'!B47+'charges concentrées'!J47+'poids propre '!B47</f>
        <v>0.0005587024728963327</v>
      </c>
      <c r="K47" s="60">
        <f>C47+'appui interméd.'!C47+'charges concentrées'!K47+'poids propre '!C47</f>
        <v>-0.0009788749609201518</v>
      </c>
      <c r="L47">
        <f>D47+'charges concentrées'!L47+'poids propre '!D47</f>
        <v>2912.500000000001</v>
      </c>
    </row>
    <row r="48" spans="1:12" ht="12.75">
      <c r="A48">
        <f t="shared" si="1"/>
        <v>3.600000000000002</v>
      </c>
      <c r="B48" s="60">
        <f>($G$1/($C$2*10^9*$B$2))*((xj^2)/(2*$A$2)-xj+$A$2/3)</f>
        <v>0</v>
      </c>
      <c r="C48" s="60">
        <f>($G$1/($C$2*10^9*$B$2))*((xj^3)/(6*$A$2)-(xj^2)/2+$A$2*xj/3)</f>
        <v>0</v>
      </c>
      <c r="D48">
        <f>($G$1*xj/$A$2)-$G$1</f>
        <v>0</v>
      </c>
      <c r="E48">
        <f t="shared" si="0"/>
        <v>0</v>
      </c>
      <c r="J48" s="60">
        <f>B48+'appui interméd.'!B48+'charges concentrées'!J48+'poids propre '!B48</f>
        <v>0.000588250648300167</v>
      </c>
      <c r="K48" s="60">
        <f>C48+'appui interméd.'!C48+'charges concentrées'!K48+'poids propre '!C48</f>
        <v>-0.0009214954104278198</v>
      </c>
      <c r="L48">
        <f>D48+'charges concentrées'!L48+'poids propre '!D48</f>
        <v>2942.000000000001</v>
      </c>
    </row>
    <row r="49" spans="1:12" ht="12.75">
      <c r="A49">
        <f t="shared" si="1"/>
        <v>3.700000000000002</v>
      </c>
      <c r="B49" s="60">
        <f>($G$1/($C$2*10^9*$B$2))*((xj^2)/(2*$A$2)-xj+$A$2/3)</f>
        <v>0</v>
      </c>
      <c r="C49" s="60">
        <f>($G$1/($C$2*10^9*$B$2))*((xj^3)/(6*$A$2)-(xj^2)/2+$A$2*xj/3)</f>
        <v>0</v>
      </c>
      <c r="D49">
        <f>($G$1*xj/$A$2)-$G$1</f>
        <v>0</v>
      </c>
      <c r="E49">
        <f t="shared" si="0"/>
        <v>0</v>
      </c>
      <c r="J49" s="60">
        <f>B49+'appui interméd.'!B49+'charges concentrées'!J49+'poids propre '!B49</f>
        <v>0.000613927499482358</v>
      </c>
      <c r="K49" s="60">
        <f>C49+'appui interméd.'!C49+'charges concentrées'!K49+'poids propre '!C49</f>
        <v>-0.0008613538754008408</v>
      </c>
      <c r="L49">
        <f>D49+'charges concentrées'!L49+'poids propre '!D49</f>
        <v>2970.5000000000005</v>
      </c>
    </row>
    <row r="50" spans="1:12" ht="12.75">
      <c r="A50">
        <f t="shared" si="1"/>
        <v>3.800000000000002</v>
      </c>
      <c r="B50" s="60">
        <f>($G$1/($C$2*10^9*$B$2))*((xj^2)/(2*$A$2)-xj+$A$2/3)</f>
        <v>0</v>
      </c>
      <c r="C50" s="60">
        <f>($G$1/($C$2*10^9*$B$2))*((xj^3)/(6*$A$2)-(xj^2)/2+$A$2*xj/3)</f>
        <v>0</v>
      </c>
      <c r="D50">
        <f>($G$1*xj/$A$2)-$G$1</f>
        <v>0</v>
      </c>
      <c r="E50">
        <f t="shared" si="0"/>
        <v>0</v>
      </c>
      <c r="J50" s="60">
        <f>B50+'appui interméd.'!B50+'charges concentrées'!J50+'poids propre '!B50</f>
        <v>0.0006356450418015032</v>
      </c>
      <c r="K50" s="60">
        <f>C50+'appui interméd.'!C50+'charges concentrées'!K50+'poids propre '!C50</f>
        <v>-0.0007988418874934535</v>
      </c>
      <c r="L50">
        <f>D50+'charges concentrées'!L50+'poids propre '!D50</f>
        <v>2998</v>
      </c>
    </row>
    <row r="51" spans="1:12" ht="12.75">
      <c r="A51">
        <f t="shared" si="1"/>
        <v>3.900000000000002</v>
      </c>
      <c r="B51" s="60">
        <f>($G$1/($C$2*10^9*$B$2))*((xj^2)/(2*$A$2)-xj+$A$2/3)</f>
        <v>0</v>
      </c>
      <c r="C51" s="60">
        <f>($G$1/($C$2*10^9*$B$2))*((xj^3)/(6*$A$2)-(xj^2)/2+$A$2*xj/3)</f>
        <v>0</v>
      </c>
      <c r="D51">
        <f>($G$1*xj/$A$2)-$G$1</f>
        <v>0</v>
      </c>
      <c r="E51">
        <f t="shared" si="0"/>
        <v>0</v>
      </c>
      <c r="J51" s="60">
        <f>B51+'appui interméd.'!B51+'charges concentrées'!J51+'poids propre '!B51</f>
        <v>0.0006533152906162039</v>
      </c>
      <c r="K51" s="60">
        <f>C51+'appui interméd.'!C51+'charges concentrées'!K51+'poids propre '!C51</f>
        <v>-0.0007343597768240239</v>
      </c>
      <c r="L51">
        <f>D51+'charges concentrées'!L51+'poids propre '!D51</f>
        <v>3024.5</v>
      </c>
    </row>
    <row r="52" spans="1:12" ht="12.75">
      <c r="A52">
        <f t="shared" si="1"/>
        <v>4.000000000000002</v>
      </c>
      <c r="B52" s="60">
        <f>($G$1/($C$2*10^9*$B$2))*((xj^2)/(2*$A$2)-xj+$A$2/3)</f>
        <v>0</v>
      </c>
      <c r="C52" s="60">
        <f>($G$1/($C$2*10^9*$B$2))*((xj^3)/(6*$A$2)-(xj^2)/2+$A$2*xj/3)</f>
        <v>0</v>
      </c>
      <c r="D52">
        <f>($G$1*xj/$A$2)-$G$1</f>
        <v>0</v>
      </c>
      <c r="E52">
        <f t="shared" si="0"/>
        <v>0</v>
      </c>
      <c r="J52" s="60">
        <f>B52+'appui interméd.'!B52+'charges concentrées'!J52+'poids propre '!B52</f>
        <v>0.0006668502612850573</v>
      </c>
      <c r="K52" s="60">
        <f>C52+'appui interméd.'!C52+'charges concentrées'!K52+'poids propre '!C52</f>
        <v>-0.0006683166719750715</v>
      </c>
      <c r="L52">
        <f>D52+'charges concentrées'!L52+'poids propre '!D52</f>
        <v>3050.0000000000005</v>
      </c>
    </row>
    <row r="53" spans="1:12" ht="12.75">
      <c r="A53">
        <f t="shared" si="1"/>
        <v>4.100000000000001</v>
      </c>
      <c r="B53" s="60">
        <f>($G$1/($C$2*10^9*$B$2))*((xj^2)/(2*$A$2)-xj+$A$2/3)</f>
        <v>0</v>
      </c>
      <c r="C53" s="60">
        <f>($G$1/($C$2*10^9*$B$2))*((xj^3)/(6*$A$2)-(xj^2)/2+$A$2*xj/3)</f>
        <v>0</v>
      </c>
      <c r="D53">
        <f>($G$1*xj/$A$2)-$G$1</f>
        <v>0</v>
      </c>
      <c r="E53">
        <f t="shared" si="0"/>
        <v>0</v>
      </c>
      <c r="J53" s="60">
        <f>B53+'appui interméd.'!B53+'charges concentrées'!J53+'poids propre '!B53</f>
        <v>0.0006761619691666625</v>
      </c>
      <c r="K53" s="60">
        <f>C53+'appui interméd.'!C53+'charges concentrées'!K53+'poids propre '!C53</f>
        <v>-0.0006011304999932517</v>
      </c>
      <c r="L53">
        <f>D53+'charges concentrées'!L53+'poids propre '!D53</f>
        <v>3074.5000000000005</v>
      </c>
    </row>
    <row r="54" spans="1:12" ht="12.75">
      <c r="A54">
        <f t="shared" si="1"/>
        <v>4.200000000000001</v>
      </c>
      <c r="B54" s="60">
        <f>($G$1/($C$2*10^9*$B$2))*((xj^2)/(2*$A$2)-xj+$A$2/3)</f>
        <v>0</v>
      </c>
      <c r="C54" s="60">
        <f>($G$1/($C$2*10^9*$B$2))*((xj^3)/(6*$A$2)-(xj^2)/2+$A$2*xj/3)</f>
        <v>0</v>
      </c>
      <c r="D54">
        <f>($G$1*xj/$A$2)-$G$1</f>
        <v>0</v>
      </c>
      <c r="E54">
        <f t="shared" si="0"/>
        <v>0</v>
      </c>
      <c r="J54" s="60">
        <f>B54+'appui interméd.'!B54+'charges concentrées'!J54+'poids propre '!B54</f>
        <v>0.0006811624296196192</v>
      </c>
      <c r="K54" s="60">
        <f>C54+'appui interméd.'!C54+'charges concentrées'!K54+'poids propre '!C54</f>
        <v>-0.000533227986389365</v>
      </c>
      <c r="L54">
        <f>D54+'charges concentrées'!L54+'poids propre '!D54</f>
        <v>3098.0000000000005</v>
      </c>
    </row>
    <row r="55" spans="1:12" ht="12.75">
      <c r="A55">
        <f t="shared" si="1"/>
        <v>4.300000000000001</v>
      </c>
      <c r="B55" s="60">
        <f>($G$1/($C$2*10^9*$B$2))*((xj^2)/(2*$A$2)-xj+$A$2/3)</f>
        <v>0</v>
      </c>
      <c r="C55" s="60">
        <f>($G$1/($C$2*10^9*$B$2))*((xj^3)/(6*$A$2)-(xj^2)/2+$A$2*xj/3)</f>
        <v>0</v>
      </c>
      <c r="D55">
        <f>($G$1*xj/$A$2)-$G$1</f>
        <v>0</v>
      </c>
      <c r="E55">
        <f t="shared" si="0"/>
        <v>0</v>
      </c>
      <c r="J55" s="60">
        <f>B55+'appui interméd.'!B55+'charges concentrées'!J55+'poids propre '!B55</f>
        <v>0.0006817636580025262</v>
      </c>
      <c r="K55" s="60">
        <f>C55+'appui interméd.'!C55+'charges concentrées'!K55+'poids propre '!C55</f>
        <v>-0.00046504465513833373</v>
      </c>
      <c r="L55">
        <f>D55+'charges concentrées'!L55+'poids propre '!D55</f>
        <v>3120.5</v>
      </c>
    </row>
    <row r="56" spans="1:12" ht="12.75">
      <c r="A56">
        <f t="shared" si="1"/>
        <v>4.4</v>
      </c>
      <c r="B56" s="60">
        <f>($G$1/($C$2*10^9*$B$2))*((xj^2)/(2*$A$2)-xj+$A$2/3)</f>
        <v>0</v>
      </c>
      <c r="C56" s="60">
        <f>($G$1/($C$2*10^9*$B$2))*((xj^3)/(6*$A$2)-(xj^2)/2+$A$2*xj/3)</f>
        <v>0</v>
      </c>
      <c r="D56">
        <f>($G$1*xj/$A$2)-$G$1</f>
        <v>0</v>
      </c>
      <c r="E56">
        <f t="shared" si="0"/>
        <v>0</v>
      </c>
      <c r="J56" s="60">
        <f>B56+'appui interméd.'!B56+'charges concentrées'!J56+'poids propre '!B56</f>
        <v>0.0006778776696739818</v>
      </c>
      <c r="K56" s="60">
        <f>C56+'appui interméd.'!C56+'charges concentrées'!K56+'poids propre '!C56</f>
        <v>-0.00039702482867923737</v>
      </c>
      <c r="L56">
        <f>D56+'charges concentrées'!L56+'poids propre '!D56</f>
        <v>3142</v>
      </c>
    </row>
    <row r="57" spans="1:12" ht="12.75">
      <c r="A57">
        <f t="shared" si="1"/>
        <v>4.5</v>
      </c>
      <c r="B57" s="60">
        <f>($G$1/($C$2*10^9*$B$2))*((xj^2)/(2*$A$2)-xj+$A$2/3)</f>
        <v>0</v>
      </c>
      <c r="C57" s="60">
        <f>($G$1/($C$2*10^9*$B$2))*((xj^3)/(6*$A$2)-(xj^2)/2+$A$2*xj/3)</f>
        <v>0</v>
      </c>
      <c r="D57">
        <f>($G$1*xj/$A$2)-$G$1</f>
        <v>0</v>
      </c>
      <c r="E57">
        <f t="shared" si="0"/>
        <v>0</v>
      </c>
      <c r="J57" s="60">
        <f>B57+'appui interméd.'!B57+'charges concentrées'!J57+'poids propre '!B57</f>
        <v>0.0006694164799925861</v>
      </c>
      <c r="K57" s="60">
        <f>C57+'appui interméd.'!C57+'charges concentrées'!K57+'poids propre '!C57</f>
        <v>-0.0003296216279152983</v>
      </c>
      <c r="L57">
        <f>D57+'charges concentrées'!L57+'poids propre '!D57</f>
        <v>3162.5</v>
      </c>
    </row>
    <row r="58" spans="1:12" ht="12.75">
      <c r="A58">
        <f t="shared" si="1"/>
        <v>4.6</v>
      </c>
      <c r="B58" s="60">
        <f>($G$1/($C$2*10^9*$B$2))*((xj^2)/(2*$A$2)-xj+$A$2/3)</f>
        <v>0</v>
      </c>
      <c r="C58" s="60">
        <f>($G$1/($C$2*10^9*$B$2))*((xj^3)/(6*$A$2)-(xj^2)/2+$A$2*xj/3)</f>
        <v>0</v>
      </c>
      <c r="D58">
        <f>($G$1*xj/$A$2)-$G$1</f>
        <v>0</v>
      </c>
      <c r="E58">
        <f t="shared" si="0"/>
        <v>0</v>
      </c>
      <c r="J58" s="60">
        <f>B58+'appui interméd.'!B58+'charges concentrées'!J58+'poids propre '!B58</f>
        <v>0.0006540924882819133</v>
      </c>
      <c r="K58" s="60">
        <f>C58+'appui interméd.'!C58+'charges concentrées'!K58+'poids propre '!C58</f>
        <v>-0.0002633702927483609</v>
      </c>
      <c r="L58">
        <f>D58+'charges concentrées'!L58+'poids propre '!D58</f>
        <v>3132</v>
      </c>
    </row>
    <row r="59" spans="1:12" ht="12.75">
      <c r="A59">
        <f t="shared" si="1"/>
        <v>4.699999999999999</v>
      </c>
      <c r="B59" s="60">
        <f>($G$1/($C$2*10^9*$B$2))*((xj^2)/(2*$A$2)-xj+$A$2/3)</f>
        <v>0</v>
      </c>
      <c r="C59" s="60">
        <f>($G$1/($C$2*10^9*$B$2))*((xj^3)/(6*$A$2)-(xj^2)/2+$A$2*xj/3)</f>
        <v>0</v>
      </c>
      <c r="D59">
        <f>($G$1*xj/$A$2)-$G$1</f>
        <v>0</v>
      </c>
      <c r="E59">
        <f t="shared" si="0"/>
        <v>0</v>
      </c>
      <c r="J59" s="60">
        <f>B59+'appui interméd.'!B59+'charges concentrées'!J59+'poids propre '!B59</f>
        <v>0.0006296180938655355</v>
      </c>
      <c r="K59" s="60">
        <f>C59+'appui interméd.'!C59+'charges concentrées'!K59+'poids propre '!C59</f>
        <v>-0.00019910814368243913</v>
      </c>
      <c r="L59">
        <f>D59+'charges concentrées'!L59+'poids propre '!D59</f>
        <v>3100.5</v>
      </c>
    </row>
    <row r="60" spans="1:12" ht="12.75">
      <c r="A60">
        <f t="shared" si="1"/>
        <v>4.799999999999999</v>
      </c>
      <c r="B60" s="60">
        <f>($G$1/($C$2*10^9*$B$2))*((xj^2)/(2*$A$2)-xj+$A$2/3)</f>
        <v>0</v>
      </c>
      <c r="C60" s="60">
        <f>($G$1/($C$2*10^9*$B$2))*((xj^3)/(6*$A$2)-(xj^2)/2+$A$2*xj/3)</f>
        <v>0</v>
      </c>
      <c r="D60">
        <f>($G$1*xj/$A$2)-$G$1</f>
        <v>0</v>
      </c>
      <c r="E60">
        <f t="shared" si="0"/>
        <v>0</v>
      </c>
      <c r="J60" s="60">
        <f>B60+'appui interméd.'!B60+'charges concentrées'!J60+'poids propre '!B60</f>
        <v>0.0005959053121020536</v>
      </c>
      <c r="K60" s="60">
        <f>C60+'appui interméd.'!C60+'charges concentrées'!K60+'poids propre '!C60</f>
        <v>-0.00013775462022015683</v>
      </c>
      <c r="L60">
        <f>D60+'charges concentrées'!L60+'poids propre '!D60</f>
        <v>3068</v>
      </c>
    </row>
    <row r="61" spans="1:12" ht="12.75">
      <c r="A61">
        <f t="shared" si="1"/>
        <v>4.899999999999999</v>
      </c>
      <c r="B61" s="60">
        <f>($G$1/($C$2*10^9*$B$2))*((xj^2)/(2*$A$2)-xj+$A$2/3)</f>
        <v>0</v>
      </c>
      <c r="C61" s="60">
        <f>($G$1/($C$2*10^9*$B$2))*((xj^3)/(6*$A$2)-(xj^2)/2+$A$2*xj/3)</f>
        <v>0</v>
      </c>
      <c r="D61">
        <f>($G$1*xj/$A$2)-$G$1</f>
        <v>0</v>
      </c>
      <c r="E61">
        <f t="shared" si="0"/>
        <v>0</v>
      </c>
      <c r="J61" s="60">
        <f>B61+'appui interméd.'!B61+'charges concentrées'!J61+'poids propre '!B61</f>
        <v>0.0005528661583500654</v>
      </c>
      <c r="K61" s="60">
        <f>C61+'appui interméd.'!C61+'charges concentrées'!K61+'poids propre '!C61</f>
        <v>-8.023796032831029E-05</v>
      </c>
      <c r="L61">
        <f>D61+'charges concentrées'!L61+'poids propre '!D61</f>
        <v>3034.5</v>
      </c>
    </row>
    <row r="62" spans="1:12" ht="12.75">
      <c r="A62">
        <f t="shared" si="1"/>
        <v>4.999999999999998</v>
      </c>
      <c r="B62" s="60">
        <f>($G$1/($C$2*10^9*$B$2))*((xj^2)/(2*$A$2)-xj+$A$2/3)</f>
        <v>0</v>
      </c>
      <c r="C62" s="60">
        <f>($G$1/($C$2*10^9*$B$2))*((xj^3)/(6*$A$2)-(xj^2)/2+$A$2*xj/3)</f>
        <v>0</v>
      </c>
      <c r="D62">
        <f>($G$1*xj/$A$2)-$G$1</f>
        <v>0</v>
      </c>
      <c r="E62">
        <f t="shared" si="0"/>
        <v>0</v>
      </c>
      <c r="J62" s="60">
        <f>B62+'appui interméd.'!B62+'charges concentrées'!J62+'poids propre '!B62</f>
        <v>0.0005004126479681715</v>
      </c>
      <c r="K62" s="60">
        <f>C62+'appui interméd.'!C62+'charges concentrées'!K62+'poids propre '!C62</f>
        <v>-2.749520043781109E-05</v>
      </c>
      <c r="L62">
        <f>D62+'charges concentrées'!L62+'poids propre '!D62</f>
        <v>3000.000000000001</v>
      </c>
    </row>
    <row r="63" spans="1:12" ht="12.75">
      <c r="A63">
        <f t="shared" si="1"/>
        <v>5.099999999999998</v>
      </c>
      <c r="B63" s="60">
        <f>($G$1/($C$2*10^9*$B$2))*((xj^2)/(2*$A$2)-xj+$A$2/3)</f>
        <v>0</v>
      </c>
      <c r="C63" s="60">
        <f>($G$1/($C$2*10^9*$B$2))*((xj^3)/(6*$A$2)-(xj^2)/2+$A$2*xj/3)</f>
        <v>0</v>
      </c>
      <c r="D63">
        <f>($G$1*xj/$A$2)-$G$1</f>
        <v>0</v>
      </c>
      <c r="E63">
        <f t="shared" si="0"/>
        <v>0</v>
      </c>
      <c r="J63" s="60">
        <f>B63+'appui interméd.'!B63+'charges concentrées'!J63+'poids propre '!B63</f>
        <v>0.00044487967513724404</v>
      </c>
      <c r="K63" s="60">
        <f>C63+'appui interméd.'!C63+'charges concentrées'!K63+'poids propre '!C63</f>
        <v>1.9741920517022185E-05</v>
      </c>
      <c r="L63">
        <f>D63+'charges concentrées'!L63+'poids propre '!D63</f>
        <v>2964.500000000001</v>
      </c>
    </row>
    <row r="64" spans="1:12" ht="12.75">
      <c r="A64">
        <f t="shared" si="1"/>
        <v>5.1999999999999975</v>
      </c>
      <c r="B64" s="60">
        <f>($G$1/($C$2*10^9*$B$2))*((xj^2)/(2*$A$2)-xj+$A$2/3)</f>
        <v>0</v>
      </c>
      <c r="C64" s="60">
        <f>($G$1/($C$2*10^9*$B$2))*((xj^3)/(6*$A$2)-(xj^2)/2+$A$2*xj/3)</f>
        <v>0</v>
      </c>
      <c r="D64">
        <f>($G$1*xj/$A$2)-$G$1</f>
        <v>0</v>
      </c>
      <c r="E64">
        <f t="shared" si="0"/>
        <v>0</v>
      </c>
      <c r="J64" s="60">
        <f>B64+'appui interméd.'!B64+'charges concentrées'!J64+'poids propre '!B64</f>
        <v>0.00039260213403814954</v>
      </c>
      <c r="K64" s="60">
        <f>C64+'appui interméd.'!C64+'charges concentrées'!K64+'poids propre '!C64</f>
        <v>6.158924898070142E-05</v>
      </c>
      <c r="L64">
        <f>D64+'charges concentrées'!L64+'poids propre '!D64</f>
        <v>2928</v>
      </c>
    </row>
    <row r="65" spans="1:12" ht="12.75">
      <c r="A65">
        <f t="shared" si="1"/>
        <v>5.299999999999997</v>
      </c>
      <c r="B65" s="60">
        <f>($G$1/($C$2*10^9*$B$2))*((xj^2)/(2*$A$2)-xj+$A$2/3)</f>
        <v>0</v>
      </c>
      <c r="C65" s="60">
        <f>($G$1/($C$2*10^9*$B$2))*((xj^3)/(6*$A$2)-(xj^2)/2+$A$2*xj/3)</f>
        <v>0</v>
      </c>
      <c r="D65">
        <f>($G$1*xj/$A$2)-$G$1</f>
        <v>0</v>
      </c>
      <c r="E65">
        <f t="shared" si="0"/>
        <v>0</v>
      </c>
      <c r="J65" s="60">
        <f>B65+'appui interméd.'!B65+'charges concentrées'!J65+'poids propre '!B65</f>
        <v>0.00034349204002949435</v>
      </c>
      <c r="K65" s="60">
        <f>C65+'appui interméd.'!C65+'charges concentrées'!K65+'poids propre '!C65</f>
        <v>9.836792889432629E-05</v>
      </c>
      <c r="L65">
        <f>D65+'charges concentrées'!L65+'poids propre '!D65</f>
        <v>2890.500000000001</v>
      </c>
    </row>
    <row r="66" spans="1:12" ht="12.75">
      <c r="A66">
        <f t="shared" si="1"/>
        <v>5.399999999999997</v>
      </c>
      <c r="B66" s="60">
        <f>($G$1/($C$2*10^9*$B$2))*((xj^2)/(2*$A$2)-xj+$A$2/3)</f>
        <v>0</v>
      </c>
      <c r="C66" s="60">
        <f>($G$1/($C$2*10^9*$B$2))*((xj^3)/(6*$A$2)-(xj^2)/2+$A$2*xj/3)</f>
        <v>0</v>
      </c>
      <c r="D66">
        <f>($G$1*xj/$A$2)-$G$1</f>
        <v>0</v>
      </c>
      <c r="E66">
        <f t="shared" si="0"/>
        <v>0</v>
      </c>
      <c r="J66" s="60">
        <f>B66+'appui interméd.'!B66+'charges concentrées'!J66+'poids propre '!B66</f>
        <v>0.00029746140846987354</v>
      </c>
      <c r="K66" s="60">
        <f>C66+'appui interméd.'!C66+'charges concentrées'!K66+'poids propre '!C66</f>
        <v>0.0001303903057348968</v>
      </c>
      <c r="L66">
        <f>D66+'charges concentrées'!L66+'poids propre '!D66</f>
        <v>2852.000000000001</v>
      </c>
    </row>
    <row r="67" spans="1:12" ht="12.75">
      <c r="A67">
        <f t="shared" si="1"/>
        <v>5.4999999999999964</v>
      </c>
      <c r="B67" s="60">
        <f>($G$1/($C$2*10^9*$B$2))*((xj^2)/(2*$A$2)-xj+$A$2/3)</f>
        <v>0</v>
      </c>
      <c r="C67" s="60">
        <f>($G$1/($C$2*10^9*$B$2))*((xj^3)/(6*$A$2)-(xj^2)/2+$A$2*xj/3)</f>
        <v>0</v>
      </c>
      <c r="D67">
        <f>($G$1*xj/$A$2)-$G$1</f>
        <v>0</v>
      </c>
      <c r="E67">
        <f t="shared" si="0"/>
        <v>0</v>
      </c>
      <c r="J67" s="60">
        <f>B67+'appui interméd.'!B67+'charges concentrées'!J67+'poids propre '!B67</f>
        <v>0.00025442225471788407</v>
      </c>
      <c r="K67" s="60">
        <f>C67+'appui interméd.'!C67+'charges concentrées'!K67+'poids propre '!C67</f>
        <v>0.00015795992651522657</v>
      </c>
      <c r="L67">
        <f>D67+'charges concentrées'!L67+'poids propre '!D67</f>
        <v>2812.500000000002</v>
      </c>
    </row>
    <row r="68" spans="1:12" ht="12.75">
      <c r="A68">
        <f t="shared" si="1"/>
        <v>5.599999999999996</v>
      </c>
      <c r="B68" s="60">
        <f>($G$1/($C$2*10^9*$B$2))*((xj^2)/(2*$A$2)-xj+$A$2/3)</f>
        <v>0</v>
      </c>
      <c r="C68" s="60">
        <f>($G$1/($C$2*10^9*$B$2))*((xj^3)/(6*$A$2)-(xj^2)/2+$A$2*xj/3)</f>
        <v>0</v>
      </c>
      <c r="D68">
        <f>($G$1*xj/$A$2)-$G$1</f>
        <v>0</v>
      </c>
      <c r="E68">
        <f t="shared" si="0"/>
        <v>0</v>
      </c>
      <c r="J68" s="60">
        <f>B68+'appui interméd.'!B68+'charges concentrées'!J68+'poids propre '!B68</f>
        <v>0.00021428659413213092</v>
      </c>
      <c r="K68" s="60">
        <f>C68+'appui interméd.'!C68+'charges concentrées'!K68+'poids propre '!C68</f>
        <v>0.0001813715397840157</v>
      </c>
      <c r="L68">
        <f>D68+'charges concentrées'!L68+'poids propre '!D68</f>
        <v>2772.000000000002</v>
      </c>
    </row>
    <row r="69" spans="1:12" ht="12.75">
      <c r="A69">
        <f t="shared" si="1"/>
        <v>5.699999999999996</v>
      </c>
      <c r="B69" s="60">
        <f>($G$1/($C$2*10^9*$B$2))*((xj^2)/(2*$A$2)-xj+$A$2/3)</f>
        <v>0</v>
      </c>
      <c r="C69" s="60">
        <f>($G$1/($C$2*10^9*$B$2))*((xj^3)/(6*$A$2)-(xj^2)/2+$A$2*xj/3)</f>
        <v>0</v>
      </c>
      <c r="D69">
        <f>($G$1*xj/$A$2)-$G$1</f>
        <v>0</v>
      </c>
      <c r="E69">
        <f t="shared" si="0"/>
        <v>0</v>
      </c>
      <c r="J69" s="60">
        <f>B69+'appui interméd.'!B69+'charges concentrées'!J69+'poids propre '!B69</f>
        <v>0.00017696644207120817</v>
      </c>
      <c r="K69" s="60">
        <f>C69+'appui interméd.'!C69+'charges concentrées'!K69+'poids propre '!C69</f>
        <v>0.00020091109562581956</v>
      </c>
      <c r="L69">
        <f>D69+'charges concentrées'!L69+'poids propre '!D69</f>
        <v>2730.500000000002</v>
      </c>
    </row>
    <row r="70" spans="1:12" ht="12.75">
      <c r="A70">
        <f t="shared" si="1"/>
        <v>5.799999999999995</v>
      </c>
      <c r="B70" s="60">
        <f>($G$1/($C$2*10^9*$B$2))*((xj^2)/(2*$A$2)-xj+$A$2/3)</f>
        <v>0</v>
      </c>
      <c r="C70" s="60">
        <f>($G$1/($C$2*10^9*$B$2))*((xj^3)/(6*$A$2)-(xj^2)/2+$A$2*xj/3)</f>
        <v>0</v>
      </c>
      <c r="D70">
        <f>($G$1*xj/$A$2)-$G$1</f>
        <v>0</v>
      </c>
      <c r="E70">
        <f t="shared" si="0"/>
        <v>0</v>
      </c>
      <c r="J70" s="60">
        <f>B70+'appui interméd.'!B70+'charges concentrées'!J70+'poids propre '!B70</f>
        <v>0.0001423738138937149</v>
      </c>
      <c r="K70" s="60">
        <f>C70+'appui interméd.'!C70+'charges concentrées'!K70+'poids propre '!C70</f>
        <v>0.00021685574566103656</v>
      </c>
      <c r="L70">
        <f>D70+'charges concentrées'!L70+'poids propre '!D70</f>
        <v>2688.000000000002</v>
      </c>
    </row>
    <row r="71" spans="1:12" ht="12.75">
      <c r="A71">
        <f t="shared" si="1"/>
        <v>5.899999999999995</v>
      </c>
      <c r="B71" s="60">
        <f>($G$1/($C$2*10^9*$B$2))*((xj^2)/(2*$A$2)-xj+$A$2/3)</f>
        <v>0</v>
      </c>
      <c r="C71" s="60">
        <f>($G$1/($C$2*10^9*$B$2))*((xj^3)/(6*$A$2)-(xj^2)/2+$A$2*xj/3)</f>
        <v>0</v>
      </c>
      <c r="D71">
        <f>($G$1*xj/$A$2)-$G$1</f>
        <v>0</v>
      </c>
      <c r="E71">
        <f t="shared" si="0"/>
        <v>0</v>
      </c>
      <c r="J71" s="60">
        <f>B71+'appui interméd.'!B71+'charges concentrées'!J71+'poids propre '!B71</f>
        <v>0.00011042072495825507</v>
      </c>
      <c r="K71" s="60">
        <f>C71+'appui interméd.'!C71+'charges concentrées'!K71+'poids propre '!C71</f>
        <v>0.00022947384304596204</v>
      </c>
      <c r="L71">
        <f>D71+'charges concentrées'!L71+'poids propre '!D71</f>
        <v>2644.5000000000023</v>
      </c>
    </row>
    <row r="72" spans="1:12" ht="12.75">
      <c r="A72">
        <f t="shared" si="1"/>
        <v>5.999999999999995</v>
      </c>
      <c r="B72" s="60">
        <f>($G$1/($C$2*10^9*$B$2))*((xj^2)/(2*$A$2)-xj+$A$2/3)</f>
        <v>0</v>
      </c>
      <c r="C72" s="60">
        <f>($G$1/($C$2*10^9*$B$2))*((xj^3)/(6*$A$2)-(xj^2)/2+$A$2*xj/3)</f>
        <v>0</v>
      </c>
      <c r="D72">
        <f>($G$1*xj/$A$2)-$G$1</f>
        <v>0</v>
      </c>
      <c r="E72">
        <f t="shared" si="0"/>
        <v>0</v>
      </c>
      <c r="J72" s="60">
        <f>B72+'appui interméd.'!B72+'charges concentrées'!J72+'poids propre '!B72</f>
        <v>8.101919062341971E-05</v>
      </c>
      <c r="K72" s="60">
        <f>C72+'appui interméd.'!C72+'charges concentrées'!K72+'poids propre '!C72</f>
        <v>0.00023902494247271013</v>
      </c>
      <c r="L72">
        <f>D72+'charges concentrées'!L72+'poids propre '!D72</f>
        <v>2600.0000000000027</v>
      </c>
    </row>
    <row r="73" spans="1:12" ht="12.75">
      <c r="A73">
        <f t="shared" si="1"/>
        <v>6.099999999999994</v>
      </c>
      <c r="B73" s="60">
        <f>($G$1/($C$2*10^9*$B$2))*((xj^2)/(2*$A$2)-xj+$A$2/3)</f>
        <v>0</v>
      </c>
      <c r="C73" s="60">
        <f>($G$1/($C$2*10^9*$B$2))*((xj^3)/(6*$A$2)-(xj^2)/2+$A$2*xj/3)</f>
        <v>0</v>
      </c>
      <c r="D73">
        <f>($G$1*xj/$A$2)-$G$1</f>
        <v>0</v>
      </c>
      <c r="E73">
        <f t="shared" si="0"/>
        <v>0</v>
      </c>
      <c r="J73" s="60">
        <f>B73+'appui interméd.'!B73+'charges concentrées'!J73+'poids propre '!B73</f>
        <v>5.4081226247815065E-05</v>
      </c>
      <c r="K73" s="60">
        <f>C73+'appui interméd.'!C73+'charges concentrées'!K73+'poids propre '!C73</f>
        <v>0.0002457598001692797</v>
      </c>
      <c r="L73">
        <f>D73+'charges concentrées'!L73+'poids propre '!D73</f>
        <v>2554.5000000000027</v>
      </c>
    </row>
    <row r="74" spans="1:12" ht="12.75">
      <c r="A74">
        <f t="shared" si="1"/>
        <v>6.199999999999994</v>
      </c>
      <c r="B74" s="60">
        <f>($G$1/($C$2*10^9*$B$2))*((xj^2)/(2*$A$2)-xj+$A$2/3)</f>
        <v>0</v>
      </c>
      <c r="C74" s="60">
        <f>($G$1/($C$2*10^9*$B$2))*((xj^3)/(6*$A$2)-(xj^2)/2+$A$2*xj/3)</f>
        <v>0</v>
      </c>
      <c r="D74">
        <f>($G$1*xj/$A$2)-$G$1</f>
        <v>0</v>
      </c>
      <c r="E74">
        <f t="shared" si="0"/>
        <v>0</v>
      </c>
      <c r="J74" s="60">
        <f>B74+'appui interméd.'!B74+'charges concentrées'!J74+'poids propre '!B74</f>
        <v>2.9518847190036735E-05</v>
      </c>
      <c r="K74" s="60">
        <f>C74+'appui interméd.'!C74+'charges concentrées'!K74+'poids propre '!C74</f>
        <v>0.0002499203738995353</v>
      </c>
      <c r="L74">
        <f>D74+'charges concentrées'!L74+'poids propre '!D74</f>
        <v>2508.0000000000023</v>
      </c>
    </row>
    <row r="75" spans="1:12" ht="12.75">
      <c r="A75">
        <f t="shared" si="1"/>
        <v>6.299999999999994</v>
      </c>
      <c r="B75" s="60">
        <f>($G$1/($C$2*10^9*$B$2))*((xj^2)/(2*$A$2)-xj+$A$2/3)</f>
        <v>0</v>
      </c>
      <c r="C75" s="60">
        <f>($G$1/($C$2*10^9*$B$2))*((xj^3)/(6*$A$2)-(xj^2)/2+$A$2*xj/3)</f>
        <v>0</v>
      </c>
      <c r="D75">
        <f>($G$1*xj/$A$2)-$G$1</f>
        <v>0</v>
      </c>
      <c r="E75">
        <f t="shared" si="0"/>
        <v>0</v>
      </c>
      <c r="J75" s="60">
        <f>B75+'appui interméd.'!B75+'charges concentrées'!J75+'poids propre '!B75</f>
        <v>7.244068808683795E-06</v>
      </c>
      <c r="K75" s="60">
        <f>C75+'appui interméd.'!C75+'charges concentrées'!K75+'poids propre '!C75</f>
        <v>0.0002517398229631724</v>
      </c>
      <c r="L75">
        <f>D75+'charges concentrées'!L75+'poids propre '!D75</f>
        <v>2460.5000000000027</v>
      </c>
    </row>
    <row r="76" spans="1:12" ht="12.75">
      <c r="A76">
        <f t="shared" si="1"/>
        <v>6.399999999999993</v>
      </c>
      <c r="B76" s="60">
        <f>($G$1/($C$2*10^9*$B$2))*((xj^2)/(2*$A$2)-xj+$A$2/3)</f>
        <v>0</v>
      </c>
      <c r="C76" s="60">
        <f>($G$1/($C$2*10^9*$B$2))*((xj^3)/(6*$A$2)-(xj^2)/2+$A$2*xj/3)</f>
        <v>0</v>
      </c>
      <c r="D76">
        <f>($G$1*xj/$A$2)-$G$1</f>
        <v>0</v>
      </c>
      <c r="E76">
        <f aca="true" t="shared" si="2" ref="E76:E112">-$G$1/$A$2</f>
        <v>0</v>
      </c>
      <c r="J76" s="60">
        <f>B76+'appui interméd.'!B76+'charges concentrées'!J76+'poids propre '!B76</f>
        <v>-1.2831093537643383E-05</v>
      </c>
      <c r="K76" s="60">
        <f>C76+'appui interméd.'!C76+'charges concentrées'!K76+'poids propre '!C76</f>
        <v>0.000251442508195766</v>
      </c>
      <c r="L76">
        <f>D76+'charges concentrées'!L76+'poids propre '!D76</f>
        <v>2412.000000000003</v>
      </c>
    </row>
    <row r="77" spans="1:12" ht="12.75">
      <c r="A77">
        <f t="shared" si="1"/>
        <v>6.499999999999993</v>
      </c>
      <c r="B77" s="60">
        <f>($G$1/($C$2*10^9*$B$2))*((xj^2)/(2*$A$2)-xj+$A$2/3)</f>
        <v>0</v>
      </c>
      <c r="C77" s="60">
        <f>($G$1/($C$2*10^9*$B$2))*((xj^3)/(6*$A$2)-(xj^2)/2+$A$2*xj/3)</f>
        <v>0</v>
      </c>
      <c r="D77">
        <f>($G$1*xj/$A$2)-$G$1</f>
        <v>0</v>
      </c>
      <c r="E77">
        <f t="shared" si="2"/>
        <v>0</v>
      </c>
      <c r="J77" s="60">
        <f>B77+'appui interméd.'!B77+'charges concentrées'!J77+'poids propre '!B77</f>
        <v>-3.0794624490348326E-05</v>
      </c>
      <c r="K77" s="60">
        <f>C77+'appui interméd.'!C77+'charges concentrées'!K77+'poids propre '!C77</f>
        <v>0.00024924399196876723</v>
      </c>
      <c r="L77">
        <f>D77+'charges concentrées'!L77+'poids propre '!D77</f>
        <v>2362.5000000000036</v>
      </c>
    </row>
    <row r="78" spans="1:12" ht="12.75">
      <c r="A78">
        <f aca="true" t="shared" si="3" ref="A78:A112">A77+0.1</f>
        <v>6.5999999999999925</v>
      </c>
      <c r="B78" s="60">
        <f>($G$1/($C$2*10^9*$B$2))*((xj^2)/(2*$A$2)-xj+$A$2/3)</f>
        <v>0</v>
      </c>
      <c r="C78" s="60">
        <f>($G$1/($C$2*10^9*$B$2))*((xj^3)/(6*$A$2)-(xj^2)/2+$A$2*xj/3)</f>
        <v>0</v>
      </c>
      <c r="D78">
        <f>($G$1*xj/$A$2)-$G$1</f>
        <v>0</v>
      </c>
      <c r="E78">
        <f t="shared" si="2"/>
        <v>0</v>
      </c>
      <c r="J78" s="60">
        <f>B78+'appui interméd.'!B78+'charges concentrées'!J78+'poids propre '!B78</f>
        <v>-4.673450869082849E-05</v>
      </c>
      <c r="K78" s="60">
        <f>C78+'appui interméd.'!C78+'charges concentrées'!K78+'poids propre '!C78</f>
        <v>0.00024535103818944595</v>
      </c>
      <c r="L78">
        <f>D78+'charges concentrées'!L78+'poids propre '!D78</f>
        <v>2312.0000000000036</v>
      </c>
    </row>
    <row r="79" spans="1:12" ht="12.75">
      <c r="A79">
        <f t="shared" si="3"/>
        <v>6.699999999999992</v>
      </c>
      <c r="B79" s="60">
        <f>($G$1/($C$2*10^9*$B$2))*((xj^2)/(2*$A$2)-xj+$A$2/3)</f>
        <v>0</v>
      </c>
      <c r="C79" s="60">
        <f>($G$1/($C$2*10^9*$B$2))*((xj^3)/(6*$A$2)-(xj^2)/2+$A$2*xj/3)</f>
        <v>0</v>
      </c>
      <c r="D79">
        <f>($G$1*xj/$A$2)-$G$1</f>
        <v>0</v>
      </c>
      <c r="E79">
        <f t="shared" si="2"/>
        <v>0</v>
      </c>
      <c r="J79" s="60">
        <f>B79+'appui interméd.'!B79+'charges concentrées'!J79+'poids propre '!B79</f>
        <v>-6.0738730780486106E-05</v>
      </c>
      <c r="K79" s="60">
        <f>C79+'appui interméd.'!C79+'charges concentrées'!K79+'poids propre '!C79</f>
        <v>0.00023996161230095507</v>
      </c>
      <c r="L79">
        <f>D79+'charges concentrées'!L79+'poids propre '!D79</f>
        <v>2260.500000000004</v>
      </c>
    </row>
    <row r="80" spans="1:12" ht="12.75">
      <c r="A80">
        <f t="shared" si="3"/>
        <v>6.799999999999992</v>
      </c>
      <c r="B80" s="60">
        <f>($G$1/($C$2*10^9*$B$2))*((xj^2)/(2*$A$2)-xj+$A$2/3)</f>
        <v>0</v>
      </c>
      <c r="C80" s="60">
        <f>($G$1/($C$2*10^9*$B$2))*((xj^3)/(6*$A$2)-(xj^2)/2+$A$2*xj/3)</f>
        <v>0</v>
      </c>
      <c r="D80">
        <f>($G$1*xj/$A$2)-$G$1</f>
        <v>0</v>
      </c>
      <c r="E80">
        <f t="shared" si="2"/>
        <v>0</v>
      </c>
      <c r="J80" s="60">
        <f>B80+'appui interméd.'!B80+'charges concentrées'!J80+'poids propre '!B80</f>
        <v>-7.289527540072557E-05</v>
      </c>
      <c r="K80" s="60">
        <f>C80+'appui interméd.'!C80+'charges concentrées'!K80+'poids propre '!C80</f>
        <v>0.00023326488128232355</v>
      </c>
      <c r="L80">
        <f>D80+'charges concentrées'!L80+'poids propre '!D80</f>
        <v>2208.0000000000045</v>
      </c>
    </row>
    <row r="81" spans="1:12" ht="12.75">
      <c r="A81">
        <f t="shared" si="3"/>
        <v>6.8999999999999915</v>
      </c>
      <c r="B81" s="60">
        <f>($G$1/($C$2*10^9*$B$2))*((xj^2)/(2*$A$2)-xj+$A$2/3)</f>
        <v>0</v>
      </c>
      <c r="C81" s="60">
        <f>($G$1/($C$2*10^9*$B$2))*((xj^3)/(6*$A$2)-(xj^2)/2+$A$2*xj/3)</f>
        <v>0</v>
      </c>
      <c r="D81">
        <f>($G$1*xj/$A$2)-$G$1</f>
        <v>0</v>
      </c>
      <c r="E81">
        <f t="shared" si="2"/>
        <v>0</v>
      </c>
      <c r="J81" s="60">
        <f>B81+'appui interméd.'!B81+'charges concentrées'!J81+'poids propre '!B81</f>
        <v>-8.329212719294325E-05</v>
      </c>
      <c r="K81" s="60">
        <f>C81+'appui interméd.'!C81+'charges concentrées'!K81+'poids propre '!C81</f>
        <v>0.00022544121364841303</v>
      </c>
      <c r="L81">
        <f>D81+'charges concentrées'!L81+'poids propre '!D81</f>
        <v>2154.5000000000045</v>
      </c>
    </row>
    <row r="82" spans="1:12" ht="12.75">
      <c r="A82">
        <f t="shared" si="3"/>
        <v>6.999999999999991</v>
      </c>
      <c r="B82" s="60">
        <f>($G$1/($C$2*10^9*$B$2))*((xj^2)/(2*$A$2)-xj+$A$2/3)</f>
        <v>0</v>
      </c>
      <c r="C82" s="60">
        <f>($G$1/($C$2*10^9*$B$2))*((xj^3)/(6*$A$2)-(xj^2)/2+$A$2*xj/3)</f>
        <v>0</v>
      </c>
      <c r="D82">
        <f>($G$1*xj/$A$2)-$G$1</f>
        <v>0</v>
      </c>
      <c r="E82">
        <f t="shared" si="2"/>
        <v>0</v>
      </c>
      <c r="J82" s="60">
        <f>B82+'appui interméd.'!B82+'charges concentrées'!J82+'poids propre '!B82</f>
        <v>-9.20172707985418E-05</v>
      </c>
      <c r="K82" s="60">
        <f>C82+'appui interméd.'!C82+'charges concentrées'!K82+'poids propre '!C82</f>
        <v>0.0002166621794499543</v>
      </c>
      <c r="L82">
        <f>D82+'charges concentrées'!L82+'poids propre '!D82</f>
        <v>2100.0000000000055</v>
      </c>
    </row>
    <row r="83" spans="1:12" ht="12.75">
      <c r="A83">
        <f t="shared" si="3"/>
        <v>7.099999999999991</v>
      </c>
      <c r="B83" s="60">
        <f>($G$1/($C$2*10^9*$B$2))*((xj^2)/(2*$A$2)-xj+$A$2/3)</f>
        <v>0</v>
      </c>
      <c r="C83" s="60">
        <f>($G$1/($C$2*10^9*$B$2))*((xj^3)/(6*$A$2)-(xj^2)/2+$A$2*xj/3)</f>
        <v>0</v>
      </c>
      <c r="D83">
        <f>($G$1*xj/$A$2)-$G$1</f>
        <v>0</v>
      </c>
      <c r="E83">
        <f t="shared" si="2"/>
        <v>0</v>
      </c>
      <c r="J83" s="60">
        <f>B83+'appui interméd.'!B83+'charges concentrées'!J83+'poids propre '!B83</f>
        <v>-9.915869085892195E-05</v>
      </c>
      <c r="K83" s="60">
        <f>C83+'appui interméd.'!C83+'charges concentrées'!K83+'poids propre '!C83</f>
        <v>0.000207090550273549</v>
      </c>
      <c r="L83">
        <f>D83+'charges concentrées'!L83+'poids propre '!D83</f>
        <v>2044.500000000005</v>
      </c>
    </row>
    <row r="84" spans="1:12" ht="12.75">
      <c r="A84">
        <f t="shared" si="3"/>
        <v>7.19999999999999</v>
      </c>
      <c r="B84" s="60">
        <f>($G$1/($C$2*10^9*$B$2))*((xj^2)/(2*$A$2)-xj+$A$2/3)</f>
        <v>0</v>
      </c>
      <c r="C84" s="60">
        <f>($G$1/($C$2*10^9*$B$2))*((xj^3)/(6*$A$2)-(xj^2)/2+$A$2*xj/3)</f>
        <v>0</v>
      </c>
      <c r="D84">
        <f>($G$1*xj/$A$2)-$G$1</f>
        <v>0</v>
      </c>
      <c r="E84">
        <f t="shared" si="2"/>
        <v>0</v>
      </c>
      <c r="J84" s="60">
        <f>B84+'appui interméd.'!B84+'charges concentrées'!J84+'poids propre '!B84</f>
        <v>-0.00010480437201548657</v>
      </c>
      <c r="K84" s="60">
        <f>C84+'appui interméd.'!C84+'charges concentrées'!K84+'poids propre '!C84</f>
        <v>0.00019688029924163492</v>
      </c>
      <c r="L84">
        <f>D84+'charges concentrées'!L84+'poids propre '!D84</f>
        <v>1988.0000000000055</v>
      </c>
    </row>
    <row r="85" spans="1:12" ht="12.75">
      <c r="A85">
        <f t="shared" si="3"/>
        <v>7.29999999999999</v>
      </c>
      <c r="B85" s="60">
        <f>($G$1/($C$2*10^9*$B$2))*((xj^2)/(2*$A$2)-xj+$A$2/3)</f>
        <v>0</v>
      </c>
      <c r="C85" s="60">
        <f>($G$1/($C$2*10^9*$B$2))*((xj^3)/(6*$A$2)-(xj^2)/2+$A$2*xj/3)</f>
        <v>0</v>
      </c>
      <c r="D85">
        <f>($G$1*xj/$A$2)-$G$1</f>
        <v>0</v>
      </c>
      <c r="E85">
        <f t="shared" si="2"/>
        <v>0</v>
      </c>
      <c r="J85" s="60">
        <f>B85+'appui interméd.'!B85+'charges concentrées'!J85+'poids propre '!B85</f>
        <v>-0.00010904229890963376</v>
      </c>
      <c r="K85" s="60">
        <f>C85+'appui interméd.'!C85+'charges concentrées'!K85+'poids propre '!C85</f>
        <v>0.00018617660101252417</v>
      </c>
      <c r="L85">
        <f>D85+'charges concentrées'!L85+'poids propre '!D85</f>
        <v>1930.500000000006</v>
      </c>
    </row>
    <row r="86" spans="1:12" ht="12.75">
      <c r="A86">
        <f t="shared" si="3"/>
        <v>7.39999999999999</v>
      </c>
      <c r="B86" s="60">
        <f>($G$1/($C$2*10^9*$B$2))*((xj^2)/(2*$A$2)-xj+$A$2/3)</f>
        <v>0</v>
      </c>
      <c r="C86" s="60">
        <f>($G$1/($C$2*10^9*$B$2))*((xj^3)/(6*$A$2)-(xj^2)/2+$A$2*xj/3)</f>
        <v>0</v>
      </c>
      <c r="D86">
        <f>($G$1*xj/$A$2)-$G$1</f>
        <v>0</v>
      </c>
      <c r="E86">
        <f t="shared" si="2"/>
        <v>0</v>
      </c>
      <c r="J86" s="60">
        <f>B86+'appui interméd.'!B86+'charges concentrées'!J86+'poids propre '!B86</f>
        <v>-0.000111960456182769</v>
      </c>
      <c r="K86" s="60">
        <f>C86+'appui interméd.'!C86+'charges concentrées'!K86+'poids propre '!C86</f>
        <v>0.0001751158317804119</v>
      </c>
      <c r="L86">
        <f>D86+'charges concentrées'!L86+'poids propre '!D86</f>
        <v>1872.0000000000055</v>
      </c>
    </row>
    <row r="87" spans="1:12" ht="12.75">
      <c r="A87">
        <f t="shared" si="3"/>
        <v>7.499999999999989</v>
      </c>
      <c r="B87" s="60">
        <f>($G$1/($C$2*10^9*$B$2))*((xj^2)/(2*$A$2)-xj+$A$2/3)</f>
        <v>0</v>
      </c>
      <c r="C87" s="60">
        <f>($G$1/($C$2*10^9*$B$2))*((xj^3)/(6*$A$2)-(xj^2)/2+$A$2*xj/3)</f>
        <v>0</v>
      </c>
      <c r="D87">
        <f>($G$1*xj/$A$2)-$G$1</f>
        <v>0</v>
      </c>
      <c r="E87">
        <f t="shared" si="2"/>
        <v>0</v>
      </c>
      <c r="J87" s="60">
        <f>B87+'appui interméd.'!B87+'charges concentrées'!J87+'poids propre '!B87</f>
        <v>-0.00011364682847628607</v>
      </c>
      <c r="K87" s="60">
        <f>C87+'appui interméd.'!C87+'charges concentrées'!K87+'poids propre '!C87</f>
        <v>0.00016382556927529122</v>
      </c>
      <c r="L87">
        <f>D87+'charges concentrées'!L87+'poids propre '!D87</f>
        <v>1812.5000000000068</v>
      </c>
    </row>
    <row r="88" spans="1:12" ht="12.75">
      <c r="A88">
        <f t="shared" si="3"/>
        <v>7.599999999999989</v>
      </c>
      <c r="B88" s="60">
        <f>($G$1/($C$2*10^9*$B$2))*((xj^2)/(2*$A$2)-xj+$A$2/3)</f>
        <v>0</v>
      </c>
      <c r="C88" s="60">
        <f>($G$1/($C$2*10^9*$B$2))*((xj^3)/(6*$A$2)-(xj^2)/2+$A$2*xj/3)</f>
        <v>0</v>
      </c>
      <c r="D88">
        <f>($G$1*xj/$A$2)-$G$1</f>
        <v>0</v>
      </c>
      <c r="E88">
        <f t="shared" si="2"/>
        <v>0</v>
      </c>
      <c r="J88" s="60">
        <f>B88+'appui interméd.'!B88+'charges concentrées'!J88+'poids propre '!B88</f>
        <v>-0.00011418940043159522</v>
      </c>
      <c r="K88" s="60">
        <f>C88+'appui interméd.'!C88+'charges concentrées'!K88+'poids propre '!C88</f>
        <v>0.0001524245927630903</v>
      </c>
      <c r="L88">
        <f>D88+'charges concentrées'!L88+'poids propre '!D88</f>
        <v>1752.0000000000068</v>
      </c>
    </row>
    <row r="89" spans="1:12" ht="12.75">
      <c r="A89">
        <f t="shared" si="3"/>
        <v>7.699999999999989</v>
      </c>
      <c r="B89" s="60">
        <f>($G$1/($C$2*10^9*$B$2))*((xj^2)/(2*$A$2)-xj+$A$2/3)</f>
        <v>0</v>
      </c>
      <c r="C89" s="60">
        <f>($G$1/($C$2*10^9*$B$2))*((xj^3)/(6*$A$2)-(xj^2)/2+$A$2*xj/3)</f>
        <v>0</v>
      </c>
      <c r="D89">
        <f>($G$1*xj/$A$2)-$G$1</f>
        <v>0</v>
      </c>
      <c r="E89">
        <f t="shared" si="2"/>
        <v>0</v>
      </c>
      <c r="J89" s="60">
        <f>B89+'appui interméd.'!B89+'charges concentrées'!J89+'poids propre '!B89</f>
        <v>-0.00011367615669008587</v>
      </c>
      <c r="K89" s="60">
        <f>C89+'appui interméd.'!C89+'charges concentrées'!K89+'poids propre '!C89</f>
        <v>0.00014102288304554574</v>
      </c>
      <c r="L89">
        <f>D89+'charges concentrées'!L89+'poids propre '!D89</f>
        <v>1690.5000000000064</v>
      </c>
    </row>
    <row r="90" spans="1:12" ht="12.75">
      <c r="A90">
        <f t="shared" si="3"/>
        <v>7.799999999999988</v>
      </c>
      <c r="B90" s="60">
        <f>($G$1/($C$2*10^9*$B$2))*((xj^2)/(2*$A$2)-xj+$A$2/3)</f>
        <v>0</v>
      </c>
      <c r="C90" s="60">
        <f>($G$1/($C$2*10^9*$B$2))*((xj^3)/(6*$A$2)-(xj^2)/2+$A$2*xj/3)</f>
        <v>0</v>
      </c>
      <c r="D90">
        <f>($G$1*xj/$A$2)-$G$1</f>
        <v>0</v>
      </c>
      <c r="E90">
        <f t="shared" si="2"/>
        <v>0</v>
      </c>
      <c r="J90" s="60">
        <f>B90+'appui interméd.'!B90+'charges concentrées'!J90+'poids propre '!B90</f>
        <v>-0.00011219508189317306</v>
      </c>
      <c r="K90" s="60">
        <f>C90+'appui interméd.'!C90+'charges concentrées'!K90+'poids propre '!C90</f>
        <v>0.00012972162246025366</v>
      </c>
      <c r="L90">
        <f>D90+'charges concentrées'!L90+'poids propre '!D90</f>
        <v>1628.0000000000075</v>
      </c>
    </row>
    <row r="91" spans="1:12" ht="12.75">
      <c r="A91">
        <f t="shared" si="3"/>
        <v>7.899999999999988</v>
      </c>
      <c r="B91" s="60">
        <f>($G$1/($C$2*10^9*$B$2))*((xj^2)/(2*$A$2)-xj+$A$2/3)</f>
        <v>0</v>
      </c>
      <c r="C91" s="60">
        <f>($G$1/($C$2*10^9*$B$2))*((xj^3)/(6*$A$2)-(xj^2)/2+$A$2*xj/3)</f>
        <v>0</v>
      </c>
      <c r="D91">
        <f>($G$1*xj/$A$2)-$G$1</f>
        <v>0</v>
      </c>
      <c r="E91">
        <f t="shared" si="2"/>
        <v>0</v>
      </c>
      <c r="J91" s="60">
        <f>B91+'appui interméd.'!B91+'charges concentrées'!J91+'poids propre '!B91</f>
        <v>-0.00010983416068224535</v>
      </c>
      <c r="K91" s="60">
        <f>C91+'appui interméd.'!C91+'charges concentrées'!K91+'poids propre '!C91</f>
        <v>0.00011861319488070884</v>
      </c>
      <c r="L91">
        <f>D91+'charges concentrées'!L91+'poids propre '!D91</f>
        <v>1564.5000000000077</v>
      </c>
    </row>
    <row r="92" spans="1:12" ht="12.75">
      <c r="A92">
        <f t="shared" si="3"/>
        <v>7.999999999999988</v>
      </c>
      <c r="B92" s="60">
        <f>($G$1/($C$2*10^9*$B$2))*((xj^2)/(2*$A$2)-xj+$A$2/3)</f>
        <v>0</v>
      </c>
      <c r="C92" s="60">
        <f>($G$1/($C$2*10^9*$B$2))*((xj^3)/(6*$A$2)-(xj^2)/2+$A$2*xj/3)</f>
        <v>0</v>
      </c>
      <c r="D92">
        <f>($G$1*xj/$A$2)-$G$1</f>
        <v>0</v>
      </c>
      <c r="E92">
        <f t="shared" si="2"/>
        <v>0</v>
      </c>
      <c r="J92" s="60">
        <f>B92+'appui interméd.'!B92+'charges concentrées'!J92+'poids propre '!B92</f>
        <v>-0.00010668137769870864</v>
      </c>
      <c r="K92" s="60">
        <f>C92+'appui interméd.'!C92+'charges concentrées'!K92+'poids propre '!C92</f>
        <v>0.00010778118571622142</v>
      </c>
      <c r="L92">
        <f>D92+'charges concentrées'!L92+'poids propre '!D92</f>
        <v>1500.0000000000086</v>
      </c>
    </row>
    <row r="93" spans="1:12" ht="12.75">
      <c r="A93">
        <f t="shared" si="3"/>
        <v>8.099999999999987</v>
      </c>
      <c r="B93" s="60">
        <f>($G$1/($C$2*10^9*$B$2))*((xj^2)/(2*$A$2)-xj+$A$2/3)</f>
        <v>0</v>
      </c>
      <c r="C93" s="60">
        <f>($G$1/($C$2*10^9*$B$2))*((xj^3)/(6*$A$2)-(xj^2)/2+$A$2*xj/3)</f>
        <v>0</v>
      </c>
      <c r="D93">
        <f>($G$1*xj/$A$2)-$G$1</f>
        <v>0</v>
      </c>
      <c r="E93">
        <f t="shared" si="2"/>
        <v>0</v>
      </c>
      <c r="J93" s="60">
        <f>B93+'appui interméd.'!B93+'charges concentrées'!J93+'poids propre '!B93</f>
        <v>-0.00010282471758396713</v>
      </c>
      <c r="K93" s="60">
        <f>C93+'appui interméd.'!C93+'charges concentrées'!K93+'poids propre '!C93</f>
        <v>9.730038191201051E-05</v>
      </c>
      <c r="L93">
        <f>D93+'charges concentrées'!L93+'poids propre '!D93</f>
        <v>1434.5000000000086</v>
      </c>
    </row>
    <row r="94" spans="1:12" ht="12.75">
      <c r="A94">
        <f t="shared" si="3"/>
        <v>8.199999999999987</v>
      </c>
      <c r="B94" s="60">
        <f>($G$1/($C$2*10^9*$B$2))*((xj^2)/(2*$A$2)-xj+$A$2/3)</f>
        <v>0</v>
      </c>
      <c r="C94" s="60">
        <f>($G$1/($C$2*10^9*$B$2))*((xj^3)/(6*$A$2)-(xj^2)/2+$A$2*xj/3)</f>
        <v>0</v>
      </c>
      <c r="D94">
        <f>($G$1*xj/$A$2)-$G$1</f>
        <v>0</v>
      </c>
      <c r="E94">
        <f t="shared" si="2"/>
        <v>0</v>
      </c>
      <c r="J94" s="60">
        <f>B94+'appui interméd.'!B94+'charges concentrées'!J94+'poids propre '!B94</f>
        <v>-9.835216497941501E-05</v>
      </c>
      <c r="K94" s="60">
        <f>C94+'appui interméd.'!C94+'charges concentrées'!K94+'poids propre '!C94</f>
        <v>8.723677194908807E-05</v>
      </c>
      <c r="L94">
        <f>D94+'charges concentrées'!L94+'poids propre '!D94</f>
        <v>1368.0000000000084</v>
      </c>
    </row>
    <row r="95" spans="1:12" ht="12.75">
      <c r="A95">
        <f t="shared" si="3"/>
        <v>8.299999999999986</v>
      </c>
      <c r="B95" s="60">
        <f>($G$1/($C$2*10^9*$B$2))*((xj^2)/(2*$A$2)-xj+$A$2/3)</f>
        <v>0</v>
      </c>
      <c r="C95" s="60">
        <f>($G$1/($C$2*10^9*$B$2))*((xj^3)/(6*$A$2)-(xj^2)/2+$A$2*xj/3)</f>
        <v>0</v>
      </c>
      <c r="D95">
        <f>($G$1*xj/$A$2)-$G$1</f>
        <v>0</v>
      </c>
      <c r="E95">
        <f t="shared" si="2"/>
        <v>0</v>
      </c>
      <c r="J95" s="60">
        <f>B95+'appui interméd.'!B95+'charges concentrées'!J95+'poids propre '!B95</f>
        <v>-9.335170452645517E-05</v>
      </c>
      <c r="K95" s="60">
        <f>C95+'appui interméd.'!C95+'charges concentrées'!K95+'poids propre '!C95</f>
        <v>7.764754584439672E-05</v>
      </c>
      <c r="L95">
        <f>D95+'charges concentrées'!L95+'poids propre '!D95</f>
        <v>1300.5000000000095</v>
      </c>
    </row>
    <row r="96" spans="1:12" ht="12.75">
      <c r="A96">
        <f t="shared" si="3"/>
        <v>8.399999999999986</v>
      </c>
      <c r="B96" s="60">
        <f>($G$1/($C$2*10^9*$B$2))*((xj^2)/(2*$A$2)-xj+$A$2/3)</f>
        <v>0</v>
      </c>
      <c r="C96" s="60">
        <f>($G$1/($C$2*10^9*$B$2))*((xj^3)/(6*$A$2)-(xj^2)/2+$A$2*xj/3)</f>
        <v>0</v>
      </c>
      <c r="D96">
        <f>($G$1*xj/$A$2)-$G$1</f>
        <v>0</v>
      </c>
      <c r="E96">
        <f t="shared" si="2"/>
        <v>0</v>
      </c>
      <c r="J96" s="60">
        <f>B96+'appui interméd.'!B96+'charges concentrées'!J96+'poids propre '!B96</f>
        <v>-8.791132086649741E-05</v>
      </c>
      <c r="K96" s="60">
        <f>C96+'appui interméd.'!C96+'charges concentrées'!K96+'poids propre '!C96</f>
        <v>6.858109515070054E-05</v>
      </c>
      <c r="L96">
        <f>D96+'charges concentrées'!L96+'poids propre '!D96</f>
        <v>1232.0000000000095</v>
      </c>
    </row>
    <row r="97" spans="1:12" ht="12.75">
      <c r="A97">
        <f t="shared" si="3"/>
        <v>8.499999999999986</v>
      </c>
      <c r="B97" s="60">
        <f>($G$1/($C$2*10^9*$B$2))*((xj^2)/(2*$A$2)-xj+$A$2/3)</f>
        <v>0</v>
      </c>
      <c r="C97" s="60">
        <f>($G$1/($C$2*10^9*$B$2))*((xj^3)/(6*$A$2)-(xj^2)/2+$A$2*xj/3)</f>
        <v>0</v>
      </c>
      <c r="D97">
        <f>($G$1*xj/$A$2)-$G$1</f>
        <v>0</v>
      </c>
      <c r="E97">
        <f t="shared" si="2"/>
        <v>0</v>
      </c>
      <c r="J97" s="60">
        <f>B97+'appui interméd.'!B97+'charges concentrées'!J97+'poids propre '!B97</f>
        <v>-8.211899864093205E-05</v>
      </c>
      <c r="K97" s="60">
        <f>C97+'appui interméd.'!C97+'charges concentrées'!K97+'poids propre '!C97</f>
        <v>6.0077012956617944E-05</v>
      </c>
      <c r="L97">
        <f>D97+'charges concentrées'!L97+'poids propre '!D97</f>
        <v>1162.50000000001</v>
      </c>
    </row>
    <row r="98" spans="1:12" ht="12.75">
      <c r="A98">
        <f t="shared" si="3"/>
        <v>8.599999999999985</v>
      </c>
      <c r="B98" s="60">
        <f>($G$1/($C$2*10^9*$B$2))*((xj^2)/(2*$A$2)-xj+$A$2/3)</f>
        <v>0</v>
      </c>
      <c r="C98" s="60">
        <f>($G$1/($C$2*10^9*$B$2))*((xj^3)/(6*$A$2)-(xj^2)/2+$A$2*xj/3)</f>
        <v>0</v>
      </c>
      <c r="D98">
        <f>($G$1*xj/$A$2)-$G$1</f>
        <v>0</v>
      </c>
      <c r="E98">
        <f t="shared" si="2"/>
        <v>0</v>
      </c>
      <c r="J98" s="60">
        <f>B98+'appui interméd.'!B98+'charges concentrées'!J98+'poids propre '!B98</f>
        <v>-7.606272249116456E-05</v>
      </c>
      <c r="K98" s="60">
        <f>C98+'appui interméd.'!C98+'charges concentrées'!K98+'poids propre '!C98</f>
        <v>5.2166093886652116E-05</v>
      </c>
      <c r="L98">
        <f>D98+'charges concentrées'!L98+'poids propre '!D98</f>
        <v>1092.0000000000102</v>
      </c>
    </row>
    <row r="99" spans="1:12" ht="12.75">
      <c r="A99">
        <f t="shared" si="3"/>
        <v>8.699999999999985</v>
      </c>
      <c r="B99" s="60">
        <f>($G$1/($C$2*10^9*$B$2))*((xj^2)/(2*$A$2)-xj+$A$2/3)</f>
        <v>0</v>
      </c>
      <c r="C99" s="60">
        <f>($G$1/($C$2*10^9*$B$2))*((xj^3)/(6*$A$2)-(xj^2)/2+$A$2*xj/3)</f>
        <v>0</v>
      </c>
      <c r="D99">
        <f>($G$1*xj/$A$2)-$G$1</f>
        <v>0</v>
      </c>
      <c r="E99">
        <f t="shared" si="2"/>
        <v>0</v>
      </c>
      <c r="J99" s="60">
        <f>B99+'appui interméd.'!B99+'charges concentrées'!J99+'poids propre '!B99</f>
        <v>-6.983047705859564E-05</v>
      </c>
      <c r="K99" s="60">
        <f>C99+'appui interméd.'!C99+'charges concentrées'!K99+'poids propre '!C99</f>
        <v>4.4870334101154534E-05</v>
      </c>
      <c r="L99">
        <f>D99+'charges concentrées'!L99+'poids propre '!D99</f>
        <v>1020.5000000000103</v>
      </c>
    </row>
    <row r="100" spans="1:12" ht="12.75">
      <c r="A100">
        <f t="shared" si="3"/>
        <v>8.799999999999985</v>
      </c>
      <c r="B100" s="60">
        <f>($G$1/($C$2*10^9*$B$2))*((xj^2)/(2*$A$2)-xj+$A$2/3)</f>
        <v>0</v>
      </c>
      <c r="C100" s="60">
        <f>($G$1/($C$2*10^9*$B$2))*((xj^3)/(6*$A$2)-(xj^2)/2+$A$2*xj/3)</f>
        <v>0</v>
      </c>
      <c r="D100">
        <f>($G$1*xj/$A$2)-$G$1</f>
        <v>0</v>
      </c>
      <c r="E100">
        <f t="shared" si="2"/>
        <v>0</v>
      </c>
      <c r="J100" s="60">
        <f>B100+'appui interméd.'!B100+'charges concentrées'!J100+'poids propre '!B100</f>
        <v>-6.351024698461952E-05</v>
      </c>
      <c r="K100" s="60">
        <f>C100+'appui interméd.'!C100+'charges concentrées'!K100+'poids propre '!C100</f>
        <v>3.820293129631457E-05</v>
      </c>
      <c r="L100">
        <f>D100+'charges concentrées'!L100+'poids propre '!D100</f>
        <v>948.0000000000109</v>
      </c>
    </row>
    <row r="101" spans="1:12" ht="12.75">
      <c r="A101">
        <f t="shared" si="3"/>
        <v>8.899999999999984</v>
      </c>
      <c r="B101" s="60">
        <f>($G$1/($C$2*10^9*$B$2))*((xj^2)/(2*$A$2)-xj+$A$2/3)</f>
        <v>0</v>
      </c>
      <c r="C101" s="60">
        <f>($G$1/($C$2*10^9*$B$2))*((xj^3)/(6*$A$2)-(xj^2)/2+$A$2*xj/3)</f>
        <v>0</v>
      </c>
      <c r="D101">
        <f>($G$1*xj/$A$2)-$G$1</f>
        <v>0</v>
      </c>
      <c r="E101">
        <f t="shared" si="2"/>
        <v>0</v>
      </c>
      <c r="J101" s="60">
        <f>B101+'appui interméd.'!B101+'charges concentrées'!J101+'poids propre '!B101</f>
        <v>-5.7190016910647293E-05</v>
      </c>
      <c r="K101" s="60">
        <f>C101+'appui interméd.'!C101+'charges concentrées'!K101+'poids propre '!C101</f>
        <v>3.2168284704225426E-05</v>
      </c>
      <c r="L101">
        <f>D101+'charges concentrées'!L101+'poids propre '!D101</f>
        <v>874.5000000000109</v>
      </c>
    </row>
    <row r="102" spans="1:12" ht="12.75">
      <c r="A102">
        <f t="shared" si="3"/>
        <v>8.999999999999984</v>
      </c>
      <c r="B102" s="60">
        <f>($G$1/($C$2*10^9*$B$2))*((xj^2)/(2*$A$2)-xj+$A$2/3)</f>
        <v>0</v>
      </c>
      <c r="C102" s="60">
        <f>($G$1/($C$2*10^9*$B$2))*((xj^3)/(6*$A$2)-(xj^2)/2+$A$2*xj/3)</f>
        <v>0</v>
      </c>
      <c r="D102">
        <f>($G$1*xj/$A$2)-$G$1</f>
        <v>0</v>
      </c>
      <c r="E102">
        <f t="shared" si="2"/>
        <v>0</v>
      </c>
      <c r="J102" s="60">
        <f>B102+'appui interméd.'!B102+'charges concentrées'!J102+'poids propre '!B102</f>
        <v>-5.095777147807621E-05</v>
      </c>
      <c r="K102" s="60">
        <f>C102+'appui interméd.'!C102+'charges concentrées'!K102+'poids propre '!C102</f>
        <v>2.6761995092801274E-05</v>
      </c>
      <c r="L102">
        <f>D102+'charges concentrées'!L102+'poids propre '!D102</f>
        <v>800.0000000000125</v>
      </c>
    </row>
    <row r="103" spans="1:12" ht="12.75">
      <c r="A103">
        <f t="shared" si="3"/>
        <v>9.099999999999984</v>
      </c>
      <c r="B103" s="60">
        <f>($G$1/($C$2*10^9*$B$2))*((xj^2)/(2*$A$2)-xj+$A$2/3)</f>
        <v>0</v>
      </c>
      <c r="C103" s="60">
        <f>($G$1/($C$2*10^9*$B$2))*((xj^3)/(6*$A$2)-(xj^2)/2+$A$2*xj/3)</f>
        <v>0</v>
      </c>
      <c r="D103">
        <f>($G$1*xj/$A$2)-$G$1</f>
        <v>0</v>
      </c>
      <c r="E103">
        <f t="shared" si="2"/>
        <v>0</v>
      </c>
      <c r="J103" s="60">
        <f>B103+'appui interméd.'!B103+'charges concentrées'!J103+'poids propre '!B103</f>
        <v>-4.490149532830959E-05</v>
      </c>
      <c r="K103" s="60">
        <f>C103+'appui interméd.'!C103+'charges concentrées'!K103+'poids propre '!C103</f>
        <v>2.1970864765842764E-05</v>
      </c>
      <c r="L103">
        <f>D103+'charges concentrées'!L103+'poids propre '!D103</f>
        <v>724.5000000000126</v>
      </c>
    </row>
    <row r="104" spans="1:12" ht="12.75">
      <c r="A104">
        <f t="shared" si="3"/>
        <v>9.199999999999983</v>
      </c>
      <c r="B104" s="60">
        <f>($G$1/($C$2*10^9*$B$2))*((xj^2)/(2*$A$2)-xj+$A$2/3)</f>
        <v>0</v>
      </c>
      <c r="C104" s="60">
        <f>($G$1/($C$2*10^9*$B$2))*((xj^3)/(6*$A$2)-(xj^2)/2+$A$2*xj/3)</f>
        <v>0</v>
      </c>
      <c r="D104">
        <f>($G$1*xj/$A$2)-$G$1</f>
        <v>0</v>
      </c>
      <c r="E104">
        <f t="shared" si="2"/>
        <v>0</v>
      </c>
      <c r="J104" s="60">
        <f>B104+'appui interméd.'!B104+'charges concentrées'!J104+'poids propre '!B104</f>
        <v>-3.910917310274162E-05</v>
      </c>
      <c r="K104" s="60">
        <f>C104+'appui interméd.'!C104+'charges concentrées'!K104+'poids propre '!C104</f>
        <v>1.777289756300232E-05</v>
      </c>
      <c r="L104">
        <f>D104+'charges concentrées'!L104+'poids propre '!D104</f>
        <v>648.0000000000123</v>
      </c>
    </row>
    <row r="105" spans="1:12" ht="12.75">
      <c r="A105">
        <f t="shared" si="3"/>
        <v>9.299999999999983</v>
      </c>
      <c r="B105" s="60">
        <f>($G$1/($C$2*10^9*$B$2))*((xj^2)/(2*$A$2)-xj+$A$2/3)</f>
        <v>0</v>
      </c>
      <c r="C105" s="60">
        <f>($G$1/($C$2*10^9*$B$2))*((xj^3)/(6*$A$2)-(xj^2)/2+$A$2*xj/3)</f>
        <v>0</v>
      </c>
      <c r="D105">
        <f>($G$1*xj/$A$2)-$G$1</f>
        <v>0</v>
      </c>
      <c r="E105">
        <f t="shared" si="2"/>
        <v>0</v>
      </c>
      <c r="J105" s="60">
        <f>B105+'appui interméd.'!B105+'charges concentrées'!J105+'poids propre '!B105</f>
        <v>-3.3668789442782565E-05</v>
      </c>
      <c r="K105" s="60">
        <f>C105+'appui interméd.'!C105+'charges concentrées'!K105+'poids propre '!C105</f>
        <v>1.4137298859778508E-05</v>
      </c>
      <c r="L105">
        <f>D105+'charges concentrées'!L105+'poids propre '!D105</f>
        <v>570.5000000000139</v>
      </c>
    </row>
    <row r="106" spans="1:12" ht="12.75">
      <c r="A106">
        <f t="shared" si="3"/>
        <v>9.399999999999983</v>
      </c>
      <c r="B106" s="60">
        <f>($G$1/($C$2*10^9*$B$2))*((xj^2)/(2*$A$2)-xj+$A$2/3)</f>
        <v>0</v>
      </c>
      <c r="C106" s="60">
        <f>($G$1/($C$2*10^9*$B$2))*((xj^3)/(6*$A$2)-(xj^2)/2+$A$2*xj/3)</f>
        <v>0</v>
      </c>
      <c r="D106">
        <f>($G$1*xj/$A$2)-$G$1</f>
        <v>0</v>
      </c>
      <c r="E106">
        <f t="shared" si="2"/>
        <v>0</v>
      </c>
      <c r="J106" s="60">
        <f>B106+'appui interméd.'!B106+'charges concentrées'!J106+'poids propre '!B106</f>
        <v>-2.866832898982142E-05</v>
      </c>
      <c r="K106" s="60">
        <f>C106+'appui interméd.'!C106+'charges concentrées'!K106+'poids propre '!C106</f>
        <v>1.1024475567551588E-05</v>
      </c>
      <c r="L106">
        <f>D106+'charges concentrées'!L106+'poids propre '!D106</f>
        <v>492.0000000000139</v>
      </c>
    </row>
    <row r="107" spans="1:12" ht="12.75">
      <c r="A107">
        <f t="shared" si="3"/>
        <v>9.499999999999982</v>
      </c>
      <c r="B107" s="60">
        <f>($G$1/($C$2*10^9*$B$2))*((xj^2)/(2*$A$2)-xj+$A$2/3)</f>
        <v>0</v>
      </c>
      <c r="C107" s="60">
        <f>($G$1/($C$2*10^9*$B$2))*((xj^3)/(6*$A$2)-(xj^2)/2+$A$2*xj/3)</f>
        <v>0</v>
      </c>
      <c r="D107">
        <f>($G$1*xj/$A$2)-$G$1</f>
        <v>0</v>
      </c>
      <c r="E107">
        <f t="shared" si="2"/>
        <v>0</v>
      </c>
      <c r="J107" s="60">
        <f>B107+'appui interméd.'!B107+'charges concentrées'!J107+'poids propre '!B107</f>
        <v>-2.4195776385271036E-05</v>
      </c>
      <c r="K107" s="60">
        <f>C107+'appui interméd.'!C107+'charges concentrées'!K107+'poids propre '!C107</f>
        <v>8.386036133549695E-06</v>
      </c>
      <c r="L107">
        <f>D107+'charges concentrées'!L107+'poids propre '!D107</f>
        <v>412.50000000001546</v>
      </c>
    </row>
    <row r="108" spans="1:12" ht="12.75">
      <c r="A108">
        <f t="shared" si="3"/>
        <v>9.599999999999982</v>
      </c>
      <c r="B108" s="60">
        <f>($G$1/($C$2*10^9*$B$2))*((xj^2)/(2*$A$2)-xj+$A$2/3)</f>
        <v>0</v>
      </c>
      <c r="C108" s="60">
        <f>($G$1/($C$2*10^9*$B$2))*((xj^3)/(6*$A$2)-(xj^2)/2+$A$2*xj/3)</f>
        <v>0</v>
      </c>
      <c r="D108">
        <f>($G$1*xj/$A$2)-$G$1</f>
        <v>0</v>
      </c>
      <c r="E108">
        <f t="shared" si="2"/>
        <v>0</v>
      </c>
      <c r="J108" s="60">
        <f>B108+'appui interméd.'!B108+'charges concentrées'!J108+'poids propre '!B108</f>
        <v>-2.0339116270531258E-05</v>
      </c>
      <c r="K108" s="60">
        <f>C108+'appui interméd.'!C108+'charges concentrées'!K108+'poids propre '!C108</f>
        <v>6.164790540828672E-06</v>
      </c>
      <c r="L108">
        <f>D108+'charges concentrées'!L108+'poids propre '!D108</f>
        <v>332.0000000000151</v>
      </c>
    </row>
    <row r="109" spans="1:12" ht="12.75">
      <c r="A109">
        <f t="shared" si="3"/>
        <v>9.699999999999982</v>
      </c>
      <c r="B109" s="60">
        <f>($G$1/($C$2*10^9*$B$2))*((xj^2)/(2*$A$2)-xj+$A$2/3)</f>
        <v>0</v>
      </c>
      <c r="C109" s="60">
        <f>($G$1/($C$2*10^9*$B$2))*((xj^3)/(6*$A$2)-(xj^2)/2+$A$2*xj/3)</f>
        <v>0</v>
      </c>
      <c r="D109">
        <f>($G$1*xj/$A$2)-$G$1</f>
        <v>0</v>
      </c>
      <c r="E109">
        <f t="shared" si="2"/>
        <v>0</v>
      </c>
      <c r="J109" s="60">
        <f>B109+'appui interméd.'!B109+'charges concentrées'!J109+'poids propre '!B109</f>
        <v>-1.7186333287003662E-05</v>
      </c>
      <c r="K109" s="60">
        <f>C109+'appui interméd.'!C109+'charges concentrées'!K109+'poids propre '!C109</f>
        <v>4.294750308378318E-06</v>
      </c>
      <c r="L109">
        <f>D109+'charges concentrées'!L109+'poids propre '!D109</f>
        <v>250.50000000001438</v>
      </c>
    </row>
    <row r="110" spans="1:12" ht="12.75">
      <c r="A110">
        <f t="shared" si="3"/>
        <v>9.799999999999981</v>
      </c>
      <c r="B110" s="60">
        <f>($G$1/($C$2*10^9*$B$2))*((xj^2)/(2*$A$2)-xj+$A$2/3)</f>
        <v>0</v>
      </c>
      <c r="C110" s="60">
        <f>($G$1/($C$2*10^9*$B$2))*((xj^3)/(6*$A$2)-(xj^2)/2+$A$2*xj/3)</f>
        <v>0</v>
      </c>
      <c r="D110">
        <f>($G$1*xj/$A$2)-$G$1</f>
        <v>0</v>
      </c>
      <c r="E110">
        <f t="shared" si="2"/>
        <v>0</v>
      </c>
      <c r="J110" s="60">
        <f>B110+'appui interméd.'!B110+'charges concentrées'!J110+'poids propre '!B110</f>
        <v>-1.4825412076065973E-05</v>
      </c>
      <c r="K110" s="60">
        <f>C110+'appui interméd.'!C110+'charges concentrées'!K110+'poids propre '!C110</f>
        <v>2.7011284910029125E-06</v>
      </c>
      <c r="L110">
        <f>D110+'charges concentrées'!L110+'poids propre '!D110</f>
        <v>168.00000000001597</v>
      </c>
    </row>
    <row r="111" spans="1:12" ht="12.75">
      <c r="A111">
        <f t="shared" si="3"/>
        <v>9.89999999999998</v>
      </c>
      <c r="B111" s="60">
        <f>($G$1/($C$2*10^9*$B$2))*((xj^2)/(2*$A$2)-xj+$A$2/3)</f>
        <v>0</v>
      </c>
      <c r="C111" s="60">
        <f>($G$1/($C$2*10^9*$B$2))*((xj^3)/(6*$A$2)-(xj^2)/2+$A$2*xj/3)</f>
        <v>0</v>
      </c>
      <c r="D111">
        <f>($G$1*xj/$A$2)-$G$1</f>
        <v>0</v>
      </c>
      <c r="E111">
        <f t="shared" si="2"/>
        <v>0</v>
      </c>
      <c r="J111" s="60">
        <f>B111+'appui interméd.'!B111+'charges concentrées'!J111+'poids propre '!B111</f>
        <v>-1.334433727915663E-05</v>
      </c>
      <c r="K111" s="60">
        <f>C111+'appui interméd.'!C111+'charges concentrées'!K111+'poids propre '!C111</f>
        <v>1.3003396793749371E-06</v>
      </c>
      <c r="L111">
        <f>D111+'charges concentrées'!L111+'poids propre '!D111</f>
        <v>84.50000000001566</v>
      </c>
    </row>
    <row r="112" spans="1:12" ht="12.75">
      <c r="A112">
        <f t="shared" si="3"/>
        <v>9.99999999999998</v>
      </c>
      <c r="B112" s="60">
        <f>($G$1/($C$2*10^9*$B$2))*((xj^2)/(2*$A$2)-xj+$A$2/3)</f>
        <v>0</v>
      </c>
      <c r="C112" s="60">
        <f>($G$1/($C$2*10^9*$B$2))*((xj^3)/(6*$A$2)-(xj^2)/2+$A$2*xj/3)</f>
        <v>0</v>
      </c>
      <c r="D112">
        <f>($G$1*xj/$A$2)-$G$1</f>
        <v>0</v>
      </c>
      <c r="E112">
        <f t="shared" si="2"/>
        <v>0</v>
      </c>
      <c r="J112" s="60">
        <f>B112+'appui interméd.'!B112+'charges concentrées'!J112+'poids propre '!B112</f>
        <v>-1.2831093537642082E-05</v>
      </c>
      <c r="K112" s="60">
        <f>C112+'appui interméd.'!C112+'charges concentrées'!K112+'poids propre '!C112</f>
        <v>8.246509479763907E-18</v>
      </c>
      <c r="L112">
        <f>D112+'charges concentrées'!L112+'poids propre '!D112</f>
        <v>1.6358470134036887E-11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K93"/>
  <sheetViews>
    <sheetView workbookViewId="0" topLeftCell="A1">
      <selection activeCell="K10" sqref="K10"/>
    </sheetView>
  </sheetViews>
  <sheetFormatPr defaultColWidth="11.421875" defaultRowHeight="12.75"/>
  <cols>
    <col min="2" max="3" width="13.7109375" style="0" bestFit="1" customWidth="1"/>
    <col min="4" max="4" width="11.57421875" style="0" bestFit="1" customWidth="1"/>
    <col min="5" max="5" width="13.00390625" style="0" bestFit="1" customWidth="1"/>
  </cols>
  <sheetData>
    <row r="1" spans="1:11" ht="12.75">
      <c r="A1" s="2" t="s">
        <v>0</v>
      </c>
      <c r="B1" s="2" t="s">
        <v>15</v>
      </c>
      <c r="C1" s="2" t="s">
        <v>3</v>
      </c>
      <c r="D1" s="2" t="s">
        <v>16</v>
      </c>
      <c r="E1" s="2" t="s">
        <v>4</v>
      </c>
      <c r="F1" s="9" t="s">
        <v>5</v>
      </c>
      <c r="G1" s="7" t="s">
        <v>20</v>
      </c>
      <c r="H1">
        <f>$K$1*100</f>
        <v>900</v>
      </c>
      <c r="K1" s="12">
        <v>9</v>
      </c>
    </row>
    <row r="2" spans="1:11" ht="12.75">
      <c r="A2" s="1" t="s">
        <v>1</v>
      </c>
      <c r="B2" s="1" t="s">
        <v>2</v>
      </c>
      <c r="C2" s="1" t="s">
        <v>1</v>
      </c>
      <c r="D2" s="1" t="s">
        <v>2</v>
      </c>
      <c r="E2" s="1" t="s">
        <v>2</v>
      </c>
      <c r="F2" s="10" t="s">
        <v>6</v>
      </c>
      <c r="G2" s="6" t="s">
        <v>22</v>
      </c>
      <c r="H2">
        <f>$K$2*0.1</f>
        <v>1</v>
      </c>
      <c r="K2" s="12">
        <v>10</v>
      </c>
    </row>
    <row r="3" spans="1:11" ht="12.75">
      <c r="A3" s="1">
        <f>$H$1</f>
        <v>900</v>
      </c>
      <c r="B3" s="1">
        <f>$H$2</f>
        <v>1</v>
      </c>
      <c r="C3" s="1">
        <f>$H$3</f>
        <v>5000</v>
      </c>
      <c r="D3" s="1">
        <f>$H$4</f>
        <v>5.6000000000000005</v>
      </c>
      <c r="E3" s="1">
        <v>8</v>
      </c>
      <c r="F3" s="10">
        <v>10</v>
      </c>
      <c r="G3" s="7" t="s">
        <v>21</v>
      </c>
      <c r="H3">
        <f>$K$3*100</f>
        <v>5000</v>
      </c>
      <c r="K3" s="12">
        <v>50</v>
      </c>
    </row>
    <row r="4" spans="7:11" ht="12.75">
      <c r="G4" s="6" t="s">
        <v>23</v>
      </c>
      <c r="H4">
        <f>$K$4*0.1</f>
        <v>5.6000000000000005</v>
      </c>
      <c r="K4" s="12">
        <v>56</v>
      </c>
    </row>
    <row r="5" spans="1:5" ht="12.75">
      <c r="A5" s="9" t="s">
        <v>7</v>
      </c>
      <c r="B5" s="9" t="s">
        <v>8</v>
      </c>
      <c r="C5" s="9" t="s">
        <v>9</v>
      </c>
      <c r="D5" s="9" t="s">
        <v>11</v>
      </c>
      <c r="E5" s="9" t="s">
        <v>13</v>
      </c>
    </row>
    <row r="6" spans="1:5" ht="12.75">
      <c r="A6" s="10" t="s">
        <v>2</v>
      </c>
      <c r="B6" s="10" t="s">
        <v>2</v>
      </c>
      <c r="C6" s="10" t="s">
        <v>10</v>
      </c>
      <c r="D6" s="10" t="s">
        <v>12</v>
      </c>
      <c r="E6" s="10"/>
    </row>
    <row r="7" spans="1:5" ht="12.75">
      <c r="A7" s="10">
        <v>0.15</v>
      </c>
      <c r="B7" s="10">
        <v>0.45</v>
      </c>
      <c r="C7" s="10">
        <f>$A$7*$B$7</f>
        <v>0.0675</v>
      </c>
      <c r="D7" s="11">
        <f>$A$7*(($B$7)^3)/12</f>
        <v>0.0011390625</v>
      </c>
      <c r="E7" s="10">
        <f>D7*0.5*B7</f>
        <v>0.0002562890625</v>
      </c>
    </row>
    <row r="9" ht="12.75">
      <c r="I9" s="8"/>
    </row>
    <row r="11" spans="1:10" ht="12.75">
      <c r="A11" t="s">
        <v>14</v>
      </c>
      <c r="B11" s="3" t="s">
        <v>17</v>
      </c>
      <c r="C11" s="4" t="s">
        <v>18</v>
      </c>
      <c r="D11" s="5" t="s">
        <v>19</v>
      </c>
      <c r="E11" s="14" t="s">
        <v>24</v>
      </c>
      <c r="F11" s="14" t="s">
        <v>25</v>
      </c>
      <c r="G11" s="14" t="s">
        <v>26</v>
      </c>
      <c r="H11" s="15" t="s">
        <v>27</v>
      </c>
      <c r="I11" s="15" t="s">
        <v>28</v>
      </c>
      <c r="J11" s="15" t="s">
        <v>29</v>
      </c>
    </row>
    <row r="12" spans="1:10" ht="12.75">
      <c r="A12" t="s">
        <v>2</v>
      </c>
      <c r="B12" t="s">
        <v>2</v>
      </c>
      <c r="C12" t="s">
        <v>2</v>
      </c>
      <c r="D12" t="s">
        <v>2</v>
      </c>
      <c r="E12" s="13" t="s">
        <v>1</v>
      </c>
      <c r="F12" s="13" t="s">
        <v>1</v>
      </c>
      <c r="G12" s="13" t="s">
        <v>1</v>
      </c>
      <c r="H12" s="13" t="s">
        <v>30</v>
      </c>
      <c r="I12" t="s">
        <v>30</v>
      </c>
      <c r="J12" t="s">
        <v>30</v>
      </c>
    </row>
    <row r="13" spans="1:10" ht="12.75">
      <c r="A13">
        <v>0</v>
      </c>
      <c r="B13">
        <f aca="true" t="shared" si="0" ref="B13:B44">IF(x&lt;LONG1,(FORCE1*(PORTEE-LONG1)*x*(x^2-PORTEE^2+(PORTEE-LONG1)^2))/(6*E*(10^9)*I*PORTEE),(FORCE1*(PORTEE-LONG1)*x*(x^2-PORTEE^2+(PORTEE-LONG1)^2))/(6*E*(10^9)*I*PORTEE)-(FORCE1*(x-LONG1)^3)/(6*E*10^9*I))</f>
        <v>0</v>
      </c>
      <c r="C13">
        <f aca="true" t="shared" si="1" ref="C13:C44">IF(x&lt;LONG2,(FORCE2*(PORTEE-LONG2)*x*(x^2-PORTEE^2+(PORTEE-LONG2)^2))/(6*E*(10^9)*I*PORTEE),(FORCE2*(PORTEE-LONG2)*x*(x^2-PORTEE^2+(PORTEE-LONG2)^2))/(6*E*(10^9)*I*PORTEE)-(FORCE2*(x-LONG2)^3)/(6*E*10^9*I))</f>
        <v>0</v>
      </c>
      <c r="D13">
        <f>B13+C13</f>
        <v>0</v>
      </c>
      <c r="E13">
        <f>IF(x&lt;LONG1,-FORCE1*(PORTEE-LONG1)/PORTEE,-FORCE1*(PORTEE-LONG1)/PORTEE+FORCE1)</f>
        <v>-450</v>
      </c>
      <c r="F13">
        <f aca="true" t="shared" si="2" ref="F13:F44">IF(x&lt;LONG2,-FORCE2*(PORTEE-LONG2)/PORTEE,-FORCE2*(PORTEE-LONG2)/PORTEE+FORCE2)</f>
        <v>-219.99999999999994</v>
      </c>
      <c r="G13">
        <f>E13+F13</f>
        <v>-670</v>
      </c>
      <c r="I13">
        <f aca="true" t="shared" si="3" ref="I13:I44">IF(x&lt;LONG2,FORCE2*(PORTEE-LONG2)*x/PORTEE,FORCE2*(PORTEE-LONG2)*x/PORTEE+FORCE2*(LONG2-x))</f>
        <v>0</v>
      </c>
      <c r="J13">
        <f>H13+I13</f>
        <v>0</v>
      </c>
    </row>
    <row r="14" spans="1:10" ht="12.75">
      <c r="A14">
        <f>A13+0.1</f>
        <v>0.1</v>
      </c>
      <c r="B14">
        <f t="shared" si="0"/>
        <v>-1.25037037037037E-05</v>
      </c>
      <c r="C14">
        <f t="shared" si="1"/>
        <v>-2.5954970278920888E-05</v>
      </c>
      <c r="D14">
        <f aca="true" t="shared" si="4" ref="D14:D77">B14+C14</f>
        <v>-3.845867398262459E-05</v>
      </c>
      <c r="E14">
        <f aca="true" t="shared" si="5" ref="E14:E44">IF(x&lt;LONG1,-FORCE1*(PORTEE-LONG1)/PORTEE,-FORCE1*(PORTEE-LONG1)/PORTEE+FORCE1)</f>
        <v>-450</v>
      </c>
      <c r="F14">
        <f t="shared" si="2"/>
        <v>-219.99999999999994</v>
      </c>
      <c r="G14">
        <f aca="true" t="shared" si="6" ref="G14:G77">E14+F14</f>
        <v>-670</v>
      </c>
      <c r="H14">
        <f aca="true" t="shared" si="7" ref="H14:H44">IF(x&lt;LONG1,FORCE1*(PORTEE-LONG1)*x/PORTEE,FORCE1*(PORTEE-LONG1)*x/PORTEE+FORCE1*(LONG1-x))</f>
        <v>45</v>
      </c>
      <c r="I14">
        <f t="shared" si="3"/>
        <v>21.999999999999996</v>
      </c>
      <c r="J14">
        <f aca="true" t="shared" si="8" ref="J14:J77">H14+I14</f>
        <v>67</v>
      </c>
    </row>
    <row r="15" spans="1:10" ht="12.75">
      <c r="A15">
        <f>A14+0.1</f>
        <v>0.2</v>
      </c>
      <c r="B15">
        <f t="shared" si="0"/>
        <v>-2.496790123456789E-05</v>
      </c>
      <c r="C15">
        <f t="shared" si="1"/>
        <v>-5.1890626428898025E-05</v>
      </c>
      <c r="D15">
        <f t="shared" si="4"/>
        <v>-7.685852766346592E-05</v>
      </c>
      <c r="E15">
        <f t="shared" si="5"/>
        <v>-450</v>
      </c>
      <c r="F15">
        <f t="shared" si="2"/>
        <v>-219.99999999999994</v>
      </c>
      <c r="G15">
        <f t="shared" si="6"/>
        <v>-670</v>
      </c>
      <c r="H15">
        <f t="shared" si="7"/>
        <v>90</v>
      </c>
      <c r="I15">
        <f t="shared" si="3"/>
        <v>43.99999999999999</v>
      </c>
      <c r="J15">
        <f t="shared" si="8"/>
        <v>134</v>
      </c>
    </row>
    <row r="16" spans="1:10" ht="12.75">
      <c r="A16">
        <f aca="true" t="shared" si="9" ref="A16:A79">A15+0.1</f>
        <v>0.30000000000000004</v>
      </c>
      <c r="B16">
        <f t="shared" si="0"/>
        <v>-3.735308641975309E-05</v>
      </c>
      <c r="C16">
        <f t="shared" si="1"/>
        <v>-7.778765432098766E-05</v>
      </c>
      <c r="D16">
        <f t="shared" si="4"/>
        <v>-0.00011514074074074074</v>
      </c>
      <c r="E16">
        <f t="shared" si="5"/>
        <v>-450</v>
      </c>
      <c r="F16">
        <f t="shared" si="2"/>
        <v>-219.99999999999994</v>
      </c>
      <c r="G16">
        <f t="shared" si="6"/>
        <v>-670</v>
      </c>
      <c r="H16">
        <f t="shared" si="7"/>
        <v>135.00000000000003</v>
      </c>
      <c r="I16">
        <f t="shared" si="3"/>
        <v>66</v>
      </c>
      <c r="J16">
        <f t="shared" si="8"/>
        <v>201.00000000000003</v>
      </c>
    </row>
    <row r="17" spans="1:10" ht="12.75">
      <c r="A17">
        <f t="shared" si="9"/>
        <v>0.4</v>
      </c>
      <c r="B17">
        <f t="shared" si="0"/>
        <v>-4.961975308641976E-05</v>
      </c>
      <c r="C17">
        <f t="shared" si="1"/>
        <v>-0.00010362673982624599</v>
      </c>
      <c r="D17">
        <f t="shared" si="4"/>
        <v>-0.00015324649291266576</v>
      </c>
      <c r="E17">
        <f t="shared" si="5"/>
        <v>-450</v>
      </c>
      <c r="F17">
        <f t="shared" si="2"/>
        <v>-219.99999999999994</v>
      </c>
      <c r="G17">
        <f t="shared" si="6"/>
        <v>-670</v>
      </c>
      <c r="H17">
        <f t="shared" si="7"/>
        <v>180</v>
      </c>
      <c r="I17">
        <f t="shared" si="3"/>
        <v>87.99999999999999</v>
      </c>
      <c r="J17">
        <f t="shared" si="8"/>
        <v>268</v>
      </c>
    </row>
    <row r="18" spans="1:10" ht="12.75">
      <c r="A18">
        <f t="shared" si="9"/>
        <v>0.5</v>
      </c>
      <c r="B18">
        <f t="shared" si="0"/>
        <v>-6.17283950617284E-05</v>
      </c>
      <c r="C18">
        <f t="shared" si="1"/>
        <v>-0.00012938856881572927</v>
      </c>
      <c r="D18">
        <f t="shared" si="4"/>
        <v>-0.00019111696387745769</v>
      </c>
      <c r="E18">
        <f t="shared" si="5"/>
        <v>-450</v>
      </c>
      <c r="F18">
        <f t="shared" si="2"/>
        <v>-219.99999999999994</v>
      </c>
      <c r="G18">
        <f t="shared" si="6"/>
        <v>-670</v>
      </c>
      <c r="H18">
        <f t="shared" si="7"/>
        <v>225</v>
      </c>
      <c r="I18">
        <f t="shared" si="3"/>
        <v>109.99999999999997</v>
      </c>
      <c r="J18">
        <f t="shared" si="8"/>
        <v>335</v>
      </c>
    </row>
    <row r="19" spans="1:10" ht="12.75">
      <c r="A19">
        <f t="shared" si="9"/>
        <v>0.6</v>
      </c>
      <c r="B19">
        <f t="shared" si="0"/>
        <v>-7.36395061728395E-05</v>
      </c>
      <c r="C19">
        <f t="shared" si="1"/>
        <v>-0.0001550538271604938</v>
      </c>
      <c r="D19">
        <f t="shared" si="4"/>
        <v>-0.0002286933333333333</v>
      </c>
      <c r="E19">
        <f t="shared" si="5"/>
        <v>-450</v>
      </c>
      <c r="F19">
        <f t="shared" si="2"/>
        <v>-219.99999999999994</v>
      </c>
      <c r="G19">
        <f t="shared" si="6"/>
        <v>-670</v>
      </c>
      <c r="H19">
        <f t="shared" si="7"/>
        <v>270</v>
      </c>
      <c r="I19">
        <f t="shared" si="3"/>
        <v>131.99999999999997</v>
      </c>
      <c r="J19">
        <f t="shared" si="8"/>
        <v>402</v>
      </c>
    </row>
    <row r="20" spans="1:10" ht="12.75">
      <c r="A20">
        <f t="shared" si="9"/>
        <v>0.7</v>
      </c>
      <c r="B20">
        <f t="shared" si="0"/>
        <v>-8.53135802469136E-05</v>
      </c>
      <c r="C20">
        <f t="shared" si="1"/>
        <v>-0.00018060320073159575</v>
      </c>
      <c r="D20">
        <f t="shared" si="4"/>
        <v>-0.00026591678097850934</v>
      </c>
      <c r="E20">
        <f t="shared" si="5"/>
        <v>-450</v>
      </c>
      <c r="F20">
        <f t="shared" si="2"/>
        <v>-219.99999999999994</v>
      </c>
      <c r="G20">
        <f t="shared" si="6"/>
        <v>-670</v>
      </c>
      <c r="H20">
        <f t="shared" si="7"/>
        <v>315</v>
      </c>
      <c r="I20">
        <f t="shared" si="3"/>
        <v>153.99999999999994</v>
      </c>
      <c r="J20">
        <f t="shared" si="8"/>
        <v>468.99999999999994</v>
      </c>
    </row>
    <row r="21" spans="1:10" ht="12.75">
      <c r="A21">
        <f t="shared" si="9"/>
        <v>0.7999999999999999</v>
      </c>
      <c r="B21">
        <f t="shared" si="0"/>
        <v>-9.671111111111109E-05</v>
      </c>
      <c r="C21">
        <f t="shared" si="1"/>
        <v>-0.0002060173754000914</v>
      </c>
      <c r="D21">
        <f t="shared" si="4"/>
        <v>-0.00030272848651120246</v>
      </c>
      <c r="E21">
        <f t="shared" si="5"/>
        <v>-450</v>
      </c>
      <c r="F21">
        <f t="shared" si="2"/>
        <v>-219.99999999999994</v>
      </c>
      <c r="G21">
        <f t="shared" si="6"/>
        <v>-670</v>
      </c>
      <c r="H21">
        <f t="shared" si="7"/>
        <v>359.99999999999994</v>
      </c>
      <c r="I21">
        <f t="shared" si="3"/>
        <v>175.99999999999994</v>
      </c>
      <c r="J21">
        <f t="shared" si="8"/>
        <v>535.9999999999999</v>
      </c>
    </row>
    <row r="22" spans="1:10" ht="12.75">
      <c r="A22">
        <f t="shared" si="9"/>
        <v>0.8999999999999999</v>
      </c>
      <c r="B22">
        <f t="shared" si="0"/>
        <v>-0.00010779259259259258</v>
      </c>
      <c r="C22">
        <f t="shared" si="1"/>
        <v>-0.00023127703703703693</v>
      </c>
      <c r="D22">
        <f t="shared" si="4"/>
        <v>-0.0003390696296296295</v>
      </c>
      <c r="E22">
        <f t="shared" si="5"/>
        <v>-450</v>
      </c>
      <c r="F22">
        <f t="shared" si="2"/>
        <v>-219.99999999999994</v>
      </c>
      <c r="G22">
        <f t="shared" si="6"/>
        <v>-670</v>
      </c>
      <c r="H22">
        <f t="shared" si="7"/>
        <v>404.99999999999994</v>
      </c>
      <c r="I22">
        <f t="shared" si="3"/>
        <v>197.99999999999994</v>
      </c>
      <c r="J22">
        <f t="shared" si="8"/>
        <v>602.9999999999999</v>
      </c>
    </row>
    <row r="23" spans="1:10" ht="12.75">
      <c r="A23">
        <f t="shared" si="9"/>
        <v>0.9999999999999999</v>
      </c>
      <c r="B23">
        <f t="shared" si="0"/>
        <v>-0.00011851851851851849</v>
      </c>
      <c r="C23">
        <f t="shared" si="1"/>
        <v>-0.0002563628715134887</v>
      </c>
      <c r="D23">
        <f t="shared" si="4"/>
        <v>-0.0003748813900320072</v>
      </c>
      <c r="E23">
        <f t="shared" si="5"/>
        <v>50</v>
      </c>
      <c r="F23">
        <f t="shared" si="2"/>
        <v>-219.99999999999994</v>
      </c>
      <c r="G23">
        <f t="shared" si="6"/>
        <v>-169.99999999999994</v>
      </c>
      <c r="H23">
        <f t="shared" si="7"/>
        <v>449.99999999999994</v>
      </c>
      <c r="I23">
        <f t="shared" si="3"/>
        <v>219.99999999999991</v>
      </c>
      <c r="J23">
        <f t="shared" si="8"/>
        <v>669.9999999999999</v>
      </c>
    </row>
    <row r="24" spans="1:10" ht="12.75">
      <c r="A24">
        <f t="shared" si="9"/>
        <v>1.0999999999999999</v>
      </c>
      <c r="B24">
        <f t="shared" si="0"/>
        <v>-0.00012885669867398266</v>
      </c>
      <c r="C24">
        <f t="shared" si="1"/>
        <v>-0.0002812555647005029</v>
      </c>
      <c r="D24">
        <f t="shared" si="4"/>
        <v>-0.00041011226337448554</v>
      </c>
      <c r="E24">
        <f t="shared" si="5"/>
        <v>50</v>
      </c>
      <c r="F24">
        <f t="shared" si="2"/>
        <v>-219.99999999999994</v>
      </c>
      <c r="G24">
        <f t="shared" si="6"/>
        <v>-169.99999999999994</v>
      </c>
      <c r="H24">
        <f t="shared" si="7"/>
        <v>444.99999999999994</v>
      </c>
      <c r="I24">
        <f t="shared" si="3"/>
        <v>241.99999999999991</v>
      </c>
      <c r="J24">
        <f t="shared" si="8"/>
        <v>686.9999999999999</v>
      </c>
    </row>
    <row r="25" spans="1:10" ht="12.75">
      <c r="A25">
        <f t="shared" si="9"/>
        <v>1.2</v>
      </c>
      <c r="B25">
        <f t="shared" si="0"/>
        <v>-0.00013880420667581166</v>
      </c>
      <c r="C25">
        <f t="shared" si="1"/>
        <v>-0.00030593580246913576</v>
      </c>
      <c r="D25">
        <f t="shared" si="4"/>
        <v>-0.0004447400091449474</v>
      </c>
      <c r="E25">
        <f t="shared" si="5"/>
        <v>50</v>
      </c>
      <c r="F25">
        <f t="shared" si="2"/>
        <v>-219.99999999999994</v>
      </c>
      <c r="G25">
        <f t="shared" si="6"/>
        <v>-169.99999999999994</v>
      </c>
      <c r="H25">
        <f t="shared" si="7"/>
        <v>440</v>
      </c>
      <c r="I25">
        <f t="shared" si="3"/>
        <v>263.99999999999994</v>
      </c>
      <c r="J25">
        <f t="shared" si="8"/>
        <v>704</v>
      </c>
    </row>
    <row r="26" spans="1:10" ht="12.75">
      <c r="A26">
        <f t="shared" si="9"/>
        <v>1.3</v>
      </c>
      <c r="B26">
        <f t="shared" si="0"/>
        <v>-0.00014836543209876545</v>
      </c>
      <c r="C26">
        <f t="shared" si="1"/>
        <v>-0.0003303842706904435</v>
      </c>
      <c r="D26">
        <f t="shared" si="4"/>
        <v>-0.000478749702789209</v>
      </c>
      <c r="E26">
        <f t="shared" si="5"/>
        <v>50</v>
      </c>
      <c r="F26">
        <f t="shared" si="2"/>
        <v>-219.99999999999994</v>
      </c>
      <c r="G26">
        <f t="shared" si="6"/>
        <v>-169.99999999999994</v>
      </c>
      <c r="H26">
        <f t="shared" si="7"/>
        <v>435</v>
      </c>
      <c r="I26">
        <f t="shared" si="3"/>
        <v>285.99999999999994</v>
      </c>
      <c r="J26">
        <f t="shared" si="8"/>
        <v>721</v>
      </c>
    </row>
    <row r="27" spans="1:10" ht="12.75">
      <c r="A27">
        <f t="shared" si="9"/>
        <v>1.4000000000000001</v>
      </c>
      <c r="B27">
        <f t="shared" si="0"/>
        <v>-0.0001575447645176041</v>
      </c>
      <c r="C27">
        <f t="shared" si="1"/>
        <v>-0.0003545816552354824</v>
      </c>
      <c r="D27">
        <f t="shared" si="4"/>
        <v>-0.0005121264197530865</v>
      </c>
      <c r="E27">
        <f t="shared" si="5"/>
        <v>50</v>
      </c>
      <c r="F27">
        <f t="shared" si="2"/>
        <v>-219.99999999999994</v>
      </c>
      <c r="G27">
        <f t="shared" si="6"/>
        <v>-169.99999999999994</v>
      </c>
      <c r="H27">
        <f t="shared" si="7"/>
        <v>430.00000000000006</v>
      </c>
      <c r="I27">
        <f t="shared" si="3"/>
        <v>307.99999999999994</v>
      </c>
      <c r="J27">
        <f t="shared" si="8"/>
        <v>738</v>
      </c>
    </row>
    <row r="28" spans="1:10" ht="12.75">
      <c r="A28">
        <f t="shared" si="9"/>
        <v>1.5000000000000002</v>
      </c>
      <c r="B28">
        <f t="shared" si="0"/>
        <v>-0.00016634659350708736</v>
      </c>
      <c r="C28">
        <f t="shared" si="1"/>
        <v>-0.00037850864197530864</v>
      </c>
      <c r="D28">
        <f t="shared" si="4"/>
        <v>-0.000544855235482396</v>
      </c>
      <c r="E28">
        <f t="shared" si="5"/>
        <v>50</v>
      </c>
      <c r="F28">
        <f t="shared" si="2"/>
        <v>-219.99999999999994</v>
      </c>
      <c r="G28">
        <f t="shared" si="6"/>
        <v>-169.99999999999994</v>
      </c>
      <c r="H28">
        <f t="shared" si="7"/>
        <v>425</v>
      </c>
      <c r="I28">
        <f t="shared" si="3"/>
        <v>330</v>
      </c>
      <c r="J28">
        <f t="shared" si="8"/>
        <v>755</v>
      </c>
    </row>
    <row r="29" spans="1:10" ht="12.75">
      <c r="A29">
        <f t="shared" si="9"/>
        <v>1.6000000000000003</v>
      </c>
      <c r="B29">
        <f t="shared" si="0"/>
        <v>-0.00017477530864197535</v>
      </c>
      <c r="C29">
        <f t="shared" si="1"/>
        <v>-0.00040214591678097846</v>
      </c>
      <c r="D29">
        <f t="shared" si="4"/>
        <v>-0.0005769212254229538</v>
      </c>
      <c r="E29">
        <f t="shared" si="5"/>
        <v>50</v>
      </c>
      <c r="F29">
        <f t="shared" si="2"/>
        <v>-219.99999999999994</v>
      </c>
      <c r="G29">
        <f t="shared" si="6"/>
        <v>-169.99999999999994</v>
      </c>
      <c r="H29">
        <f t="shared" si="7"/>
        <v>420.00000000000006</v>
      </c>
      <c r="I29">
        <f t="shared" si="3"/>
        <v>352</v>
      </c>
      <c r="J29">
        <f t="shared" si="8"/>
        <v>772</v>
      </c>
    </row>
    <row r="30" spans="1:10" ht="12.75">
      <c r="A30">
        <f t="shared" si="9"/>
        <v>1.7000000000000004</v>
      </c>
      <c r="B30">
        <f t="shared" si="0"/>
        <v>-0.00018283529949702793</v>
      </c>
      <c r="C30">
        <f t="shared" si="1"/>
        <v>-0.0004254741655235482</v>
      </c>
      <c r="D30">
        <f t="shared" si="4"/>
        <v>-0.0006083094650205761</v>
      </c>
      <c r="E30">
        <f t="shared" si="5"/>
        <v>50</v>
      </c>
      <c r="F30">
        <f t="shared" si="2"/>
        <v>-219.99999999999994</v>
      </c>
      <c r="G30">
        <f t="shared" si="6"/>
        <v>-169.99999999999994</v>
      </c>
      <c r="H30">
        <f t="shared" si="7"/>
        <v>415</v>
      </c>
      <c r="I30">
        <f t="shared" si="3"/>
        <v>374</v>
      </c>
      <c r="J30">
        <f t="shared" si="8"/>
        <v>789</v>
      </c>
    </row>
    <row r="31" spans="1:10" ht="12.75">
      <c r="A31">
        <f t="shared" si="9"/>
        <v>1.8000000000000005</v>
      </c>
      <c r="B31">
        <f t="shared" si="0"/>
        <v>-0.00019053095564700514</v>
      </c>
      <c r="C31">
        <f t="shared" si="1"/>
        <v>-0.00044847407407407416</v>
      </c>
      <c r="D31">
        <f t="shared" si="4"/>
        <v>-0.0006390050297210793</v>
      </c>
      <c r="E31">
        <f t="shared" si="5"/>
        <v>50</v>
      </c>
      <c r="F31">
        <f t="shared" si="2"/>
        <v>-219.99999999999994</v>
      </c>
      <c r="G31">
        <f t="shared" si="6"/>
        <v>-169.99999999999994</v>
      </c>
      <c r="H31">
        <f t="shared" si="7"/>
        <v>410</v>
      </c>
      <c r="I31">
        <f t="shared" si="3"/>
        <v>396.00000000000006</v>
      </c>
      <c r="J31">
        <f t="shared" si="8"/>
        <v>806</v>
      </c>
    </row>
    <row r="32" spans="1:10" ht="12.75">
      <c r="A32">
        <f t="shared" si="9"/>
        <v>1.9000000000000006</v>
      </c>
      <c r="B32">
        <f t="shared" si="0"/>
        <v>-0.00019786666666666671</v>
      </c>
      <c r="C32">
        <f t="shared" si="1"/>
        <v>-0.0004711263283036123</v>
      </c>
      <c r="D32">
        <f t="shared" si="4"/>
        <v>-0.000668992994970279</v>
      </c>
      <c r="E32">
        <f t="shared" si="5"/>
        <v>50</v>
      </c>
      <c r="F32">
        <f t="shared" si="2"/>
        <v>-219.99999999999994</v>
      </c>
      <c r="G32">
        <f t="shared" si="6"/>
        <v>-169.99999999999994</v>
      </c>
      <c r="H32">
        <f t="shared" si="7"/>
        <v>404.99999999999994</v>
      </c>
      <c r="I32">
        <f t="shared" si="3"/>
        <v>418</v>
      </c>
      <c r="J32">
        <f t="shared" si="8"/>
        <v>823</v>
      </c>
    </row>
    <row r="33" spans="1:10" ht="12.75">
      <c r="A33">
        <f t="shared" si="9"/>
        <v>2.0000000000000004</v>
      </c>
      <c r="B33">
        <f t="shared" si="0"/>
        <v>-0.0002048468221307728</v>
      </c>
      <c r="C33">
        <f t="shared" si="1"/>
        <v>-0.000493411614083219</v>
      </c>
      <c r="D33">
        <f t="shared" si="4"/>
        <v>-0.0006982584362139918</v>
      </c>
      <c r="E33">
        <f t="shared" si="5"/>
        <v>50</v>
      </c>
      <c r="F33">
        <f t="shared" si="2"/>
        <v>-219.99999999999994</v>
      </c>
      <c r="G33">
        <f t="shared" si="6"/>
        <v>-169.99999999999994</v>
      </c>
      <c r="H33">
        <f t="shared" si="7"/>
        <v>400</v>
      </c>
      <c r="I33">
        <f t="shared" si="3"/>
        <v>440</v>
      </c>
      <c r="J33">
        <f t="shared" si="8"/>
        <v>840</v>
      </c>
    </row>
    <row r="34" spans="1:10" ht="12.75">
      <c r="A34">
        <f t="shared" si="9"/>
        <v>2.1000000000000005</v>
      </c>
      <c r="B34">
        <f t="shared" si="0"/>
        <v>-0.00021147581161408332</v>
      </c>
      <c r="C34">
        <f t="shared" si="1"/>
        <v>-0.0005153106172839507</v>
      </c>
      <c r="D34">
        <f t="shared" si="4"/>
        <v>-0.0007267864288980339</v>
      </c>
      <c r="E34">
        <f t="shared" si="5"/>
        <v>50</v>
      </c>
      <c r="F34">
        <f t="shared" si="2"/>
        <v>-219.99999999999994</v>
      </c>
      <c r="G34">
        <f t="shared" si="6"/>
        <v>-169.99999999999994</v>
      </c>
      <c r="H34">
        <f t="shared" si="7"/>
        <v>395</v>
      </c>
      <c r="I34">
        <f t="shared" si="3"/>
        <v>462</v>
      </c>
      <c r="J34">
        <f t="shared" si="8"/>
        <v>857</v>
      </c>
    </row>
    <row r="35" spans="1:10" ht="12.75">
      <c r="A35">
        <f t="shared" si="9"/>
        <v>2.2000000000000006</v>
      </c>
      <c r="B35">
        <f t="shared" si="0"/>
        <v>-0.0002177580246913581</v>
      </c>
      <c r="C35">
        <f t="shared" si="1"/>
        <v>-0.0005368040237768633</v>
      </c>
      <c r="D35">
        <f t="shared" si="4"/>
        <v>-0.0007545620484682214</v>
      </c>
      <c r="E35">
        <f t="shared" si="5"/>
        <v>50</v>
      </c>
      <c r="F35">
        <f t="shared" si="2"/>
        <v>-219.99999999999994</v>
      </c>
      <c r="G35">
        <f t="shared" si="6"/>
        <v>-169.99999999999994</v>
      </c>
      <c r="H35">
        <f t="shared" si="7"/>
        <v>390</v>
      </c>
      <c r="I35">
        <f t="shared" si="3"/>
        <v>484</v>
      </c>
      <c r="J35">
        <f t="shared" si="8"/>
        <v>874</v>
      </c>
    </row>
    <row r="36" spans="1:10" ht="12.75">
      <c r="A36">
        <f t="shared" si="9"/>
        <v>2.3000000000000007</v>
      </c>
      <c r="B36">
        <f t="shared" si="0"/>
        <v>-0.00022369785093735709</v>
      </c>
      <c r="C36">
        <f t="shared" si="1"/>
        <v>-0.0005578725194330134</v>
      </c>
      <c r="D36">
        <f t="shared" si="4"/>
        <v>-0.0007815703703703704</v>
      </c>
      <c r="E36">
        <f t="shared" si="5"/>
        <v>50</v>
      </c>
      <c r="F36">
        <f t="shared" si="2"/>
        <v>-219.99999999999994</v>
      </c>
      <c r="G36">
        <f t="shared" si="6"/>
        <v>-169.99999999999994</v>
      </c>
      <c r="H36">
        <f t="shared" si="7"/>
        <v>385.0000000000001</v>
      </c>
      <c r="I36">
        <f t="shared" si="3"/>
        <v>506.0000000000001</v>
      </c>
      <c r="J36">
        <f t="shared" si="8"/>
        <v>891.0000000000002</v>
      </c>
    </row>
    <row r="37" spans="1:10" ht="12.75">
      <c r="A37">
        <f t="shared" si="9"/>
        <v>2.400000000000001</v>
      </c>
      <c r="B37">
        <f t="shared" si="0"/>
        <v>-0.00022929967992684044</v>
      </c>
      <c r="C37">
        <f t="shared" si="1"/>
        <v>-0.0005784967901234569</v>
      </c>
      <c r="D37">
        <f t="shared" si="4"/>
        <v>-0.0008077964700502972</v>
      </c>
      <c r="E37">
        <f t="shared" si="5"/>
        <v>50</v>
      </c>
      <c r="F37">
        <f t="shared" si="2"/>
        <v>-219.99999999999994</v>
      </c>
      <c r="G37">
        <f t="shared" si="6"/>
        <v>-169.99999999999994</v>
      </c>
      <c r="H37">
        <f t="shared" si="7"/>
        <v>380</v>
      </c>
      <c r="I37">
        <f t="shared" si="3"/>
        <v>528.0000000000001</v>
      </c>
      <c r="J37">
        <f t="shared" si="8"/>
        <v>908.0000000000001</v>
      </c>
    </row>
    <row r="38" spans="1:10" ht="12.75">
      <c r="A38">
        <f t="shared" si="9"/>
        <v>2.500000000000001</v>
      </c>
      <c r="B38">
        <f t="shared" si="0"/>
        <v>-0.00023456790123456804</v>
      </c>
      <c r="C38">
        <f t="shared" si="1"/>
        <v>-0.0005986575217192502</v>
      </c>
      <c r="D38">
        <f t="shared" si="4"/>
        <v>-0.0008332254229538183</v>
      </c>
      <c r="E38">
        <f t="shared" si="5"/>
        <v>50</v>
      </c>
      <c r="F38">
        <f t="shared" si="2"/>
        <v>-219.99999999999994</v>
      </c>
      <c r="G38">
        <f t="shared" si="6"/>
        <v>-169.99999999999994</v>
      </c>
      <c r="H38">
        <f t="shared" si="7"/>
        <v>375</v>
      </c>
      <c r="I38">
        <f t="shared" si="3"/>
        <v>550.0000000000001</v>
      </c>
      <c r="J38">
        <f t="shared" si="8"/>
        <v>925.0000000000001</v>
      </c>
    </row>
    <row r="39" spans="1:10" ht="12.75">
      <c r="A39">
        <f t="shared" si="9"/>
        <v>2.600000000000001</v>
      </c>
      <c r="B39">
        <f t="shared" si="0"/>
        <v>-0.0002395069044352995</v>
      </c>
      <c r="C39">
        <f t="shared" si="1"/>
        <v>-0.0006183354000914496</v>
      </c>
      <c r="D39">
        <f t="shared" si="4"/>
        <v>-0.000857842304526749</v>
      </c>
      <c r="E39">
        <f t="shared" si="5"/>
        <v>50</v>
      </c>
      <c r="F39">
        <f t="shared" si="2"/>
        <v>-219.99999999999994</v>
      </c>
      <c r="G39">
        <f t="shared" si="6"/>
        <v>-169.99999999999994</v>
      </c>
      <c r="H39">
        <f t="shared" si="7"/>
        <v>370</v>
      </c>
      <c r="I39">
        <f t="shared" si="3"/>
        <v>572.0000000000001</v>
      </c>
      <c r="J39">
        <f t="shared" si="8"/>
        <v>942.0000000000001</v>
      </c>
    </row>
    <row r="40" spans="1:10" ht="12.75">
      <c r="A40">
        <f t="shared" si="9"/>
        <v>2.700000000000001</v>
      </c>
      <c r="B40">
        <f t="shared" si="0"/>
        <v>-0.0002441210791037952</v>
      </c>
      <c r="C40">
        <f t="shared" si="1"/>
        <v>-0.0006375111111111112</v>
      </c>
      <c r="D40">
        <f t="shared" si="4"/>
        <v>-0.0008816321902149064</v>
      </c>
      <c r="E40">
        <f t="shared" si="5"/>
        <v>50</v>
      </c>
      <c r="F40">
        <f t="shared" si="2"/>
        <v>-219.99999999999994</v>
      </c>
      <c r="G40">
        <f t="shared" si="6"/>
        <v>-169.99999999999994</v>
      </c>
      <c r="H40">
        <f t="shared" si="7"/>
        <v>364.9999999999999</v>
      </c>
      <c r="I40">
        <f t="shared" si="3"/>
        <v>594.0000000000001</v>
      </c>
      <c r="J40">
        <f t="shared" si="8"/>
        <v>959</v>
      </c>
    </row>
    <row r="41" spans="1:10" ht="12.75">
      <c r="A41">
        <f t="shared" si="9"/>
        <v>2.800000000000001</v>
      </c>
      <c r="B41">
        <f t="shared" si="0"/>
        <v>-0.00024841481481481493</v>
      </c>
      <c r="C41">
        <f t="shared" si="1"/>
        <v>-0.0006561653406492913</v>
      </c>
      <c r="D41">
        <f t="shared" si="4"/>
        <v>-0.0009045801554641063</v>
      </c>
      <c r="E41">
        <f t="shared" si="5"/>
        <v>50</v>
      </c>
      <c r="F41">
        <f t="shared" si="2"/>
        <v>-219.99999999999994</v>
      </c>
      <c r="G41">
        <f t="shared" si="6"/>
        <v>-169.99999999999994</v>
      </c>
      <c r="H41">
        <f t="shared" si="7"/>
        <v>359.9999999999999</v>
      </c>
      <c r="I41">
        <f t="shared" si="3"/>
        <v>616.0000000000001</v>
      </c>
      <c r="J41">
        <f t="shared" si="8"/>
        <v>976</v>
      </c>
    </row>
    <row r="42" spans="1:10" ht="12.75">
      <c r="A42">
        <f t="shared" si="9"/>
        <v>2.9000000000000012</v>
      </c>
      <c r="B42">
        <f t="shared" si="0"/>
        <v>-0.0002523925011431184</v>
      </c>
      <c r="C42">
        <f t="shared" si="1"/>
        <v>-0.0006742787745770463</v>
      </c>
      <c r="D42">
        <f t="shared" si="4"/>
        <v>-0.0009266712757201648</v>
      </c>
      <c r="E42">
        <f t="shared" si="5"/>
        <v>50</v>
      </c>
      <c r="F42">
        <f t="shared" si="2"/>
        <v>-219.99999999999994</v>
      </c>
      <c r="G42">
        <f t="shared" si="6"/>
        <v>-169.99999999999994</v>
      </c>
      <c r="H42">
        <f t="shared" si="7"/>
        <v>354.9999999999999</v>
      </c>
      <c r="I42">
        <f t="shared" si="3"/>
        <v>638.0000000000002</v>
      </c>
      <c r="J42">
        <f t="shared" si="8"/>
        <v>993.0000000000001</v>
      </c>
    </row>
    <row r="43" spans="1:10" ht="12.75">
      <c r="A43">
        <f t="shared" si="9"/>
        <v>3.0000000000000013</v>
      </c>
      <c r="B43">
        <f t="shared" si="0"/>
        <v>-0.0002560585276634662</v>
      </c>
      <c r="C43">
        <f t="shared" si="1"/>
        <v>-0.0006918320987654322</v>
      </c>
      <c r="D43">
        <f t="shared" si="4"/>
        <v>-0.0009478906264288984</v>
      </c>
      <c r="E43">
        <f t="shared" si="5"/>
        <v>50</v>
      </c>
      <c r="F43">
        <f t="shared" si="2"/>
        <v>-219.99999999999994</v>
      </c>
      <c r="G43">
        <f t="shared" si="6"/>
        <v>-169.99999999999994</v>
      </c>
      <c r="H43">
        <f t="shared" si="7"/>
        <v>349.9999999999998</v>
      </c>
      <c r="I43">
        <f t="shared" si="3"/>
        <v>660.0000000000002</v>
      </c>
      <c r="J43">
        <f t="shared" si="8"/>
        <v>1010</v>
      </c>
    </row>
    <row r="44" spans="1:10" ht="12.75">
      <c r="A44">
        <f t="shared" si="9"/>
        <v>3.1000000000000014</v>
      </c>
      <c r="B44">
        <f t="shared" si="0"/>
        <v>-0.00025941728395061726</v>
      </c>
      <c r="C44">
        <f t="shared" si="1"/>
        <v>-0.0007088059990855053</v>
      </c>
      <c r="D44">
        <f t="shared" si="4"/>
        <v>-0.0009682232830361226</v>
      </c>
      <c r="E44">
        <f t="shared" si="5"/>
        <v>50</v>
      </c>
      <c r="F44">
        <f t="shared" si="2"/>
        <v>-219.99999999999994</v>
      </c>
      <c r="G44">
        <f t="shared" si="6"/>
        <v>-169.99999999999994</v>
      </c>
      <c r="H44">
        <f t="shared" si="7"/>
        <v>345</v>
      </c>
      <c r="I44">
        <f t="shared" si="3"/>
        <v>682.0000000000002</v>
      </c>
      <c r="J44">
        <f t="shared" si="8"/>
        <v>1027.0000000000002</v>
      </c>
    </row>
    <row r="45" spans="1:10" ht="12.75">
      <c r="A45">
        <f t="shared" si="9"/>
        <v>3.2000000000000015</v>
      </c>
      <c r="B45">
        <f aca="true" t="shared" si="10" ref="B45:B76">IF(x&lt;LONG1,(FORCE1*(PORTEE-LONG1)*x*(x^2-PORTEE^2+(PORTEE-LONG1)^2))/(6*E*(10^9)*I*PORTEE),(FORCE1*(PORTEE-LONG1)*x*(x^2-PORTEE^2+(PORTEE-LONG1)^2))/(6*E*(10^9)*I*PORTEE)-(FORCE1*(x-LONG1)^3)/(6*E*10^9*I))</f>
        <v>-0.0002624731595793325</v>
      </c>
      <c r="C45">
        <f aca="true" t="shared" si="11" ref="C45:C76">IF(x&lt;LONG2,(FORCE2*(PORTEE-LONG2)*x*(x^2-PORTEE^2+(PORTEE-LONG2)^2))/(6*E*(10^9)*I*PORTEE),(FORCE2*(PORTEE-LONG2)*x*(x^2-PORTEE^2+(PORTEE-LONG2)^2))/(6*E*(10^9)*I*PORTEE)-(FORCE2*(x-LONG2)^3)/(6*E*10^9*I))</f>
        <v>-0.000725181161408322</v>
      </c>
      <c r="D45">
        <f t="shared" si="4"/>
        <v>-0.0009876543209876546</v>
      </c>
      <c r="E45">
        <f aca="true" t="shared" si="12" ref="E45:E76">IF(x&lt;LONG1,-FORCE1*(PORTEE-LONG1)/PORTEE,-FORCE1*(PORTEE-LONG1)/PORTEE+FORCE1)</f>
        <v>50</v>
      </c>
      <c r="F45">
        <f aca="true" t="shared" si="13" ref="F45:F76">IF(x&lt;LONG2,-FORCE2*(PORTEE-LONG2)/PORTEE,-FORCE2*(PORTEE-LONG2)/PORTEE+FORCE2)</f>
        <v>-219.99999999999994</v>
      </c>
      <c r="G45">
        <f t="shared" si="6"/>
        <v>-169.99999999999994</v>
      </c>
      <c r="H45">
        <f aca="true" t="shared" si="14" ref="H45:H76">IF(x&lt;LONG1,FORCE1*(PORTEE-LONG1)*x/PORTEE,FORCE1*(PORTEE-LONG1)*x/PORTEE+FORCE1*(LONG1-x))</f>
        <v>340</v>
      </c>
      <c r="I45">
        <f aca="true" t="shared" si="15" ref="I45:I76">IF(x&lt;LONG2,FORCE2*(PORTEE-LONG2)*x/PORTEE,FORCE2*(PORTEE-LONG2)*x/PORTEE+FORCE2*(LONG2-x))</f>
        <v>704.0000000000002</v>
      </c>
      <c r="J45">
        <f t="shared" si="8"/>
        <v>1044.0000000000002</v>
      </c>
    </row>
    <row r="46" spans="1:10" ht="12.75">
      <c r="A46">
        <f t="shared" si="9"/>
        <v>3.3000000000000016</v>
      </c>
      <c r="B46">
        <f t="shared" si="10"/>
        <v>-0.00026523054412437125</v>
      </c>
      <c r="C46">
        <f t="shared" si="11"/>
        <v>-0.0007409382716049383</v>
      </c>
      <c r="D46">
        <f t="shared" si="4"/>
        <v>-0.0010061688157293096</v>
      </c>
      <c r="E46">
        <f t="shared" si="12"/>
        <v>50</v>
      </c>
      <c r="F46">
        <f t="shared" si="13"/>
        <v>-219.99999999999994</v>
      </c>
      <c r="G46">
        <f t="shared" si="6"/>
        <v>-169.99999999999994</v>
      </c>
      <c r="H46">
        <f t="shared" si="14"/>
        <v>334.9999999999998</v>
      </c>
      <c r="I46">
        <f t="shared" si="15"/>
        <v>726.0000000000002</v>
      </c>
      <c r="J46">
        <f t="shared" si="8"/>
        <v>1061</v>
      </c>
    </row>
    <row r="47" spans="1:10" ht="12.75">
      <c r="A47">
        <f t="shared" si="9"/>
        <v>3.4000000000000017</v>
      </c>
      <c r="B47">
        <f t="shared" si="10"/>
        <v>-0.00026769382716049375</v>
      </c>
      <c r="C47">
        <f t="shared" si="11"/>
        <v>-0.0007560580155464106</v>
      </c>
      <c r="D47">
        <f t="shared" si="4"/>
        <v>-0.0010237518427069043</v>
      </c>
      <c r="E47">
        <f t="shared" si="12"/>
        <v>50</v>
      </c>
      <c r="F47">
        <f t="shared" si="13"/>
        <v>-219.99999999999994</v>
      </c>
      <c r="G47">
        <f t="shared" si="6"/>
        <v>-169.99999999999994</v>
      </c>
      <c r="H47">
        <f t="shared" si="14"/>
        <v>329.9999999999998</v>
      </c>
      <c r="I47">
        <f t="shared" si="15"/>
        <v>748.0000000000002</v>
      </c>
      <c r="J47">
        <f t="shared" si="8"/>
        <v>1078</v>
      </c>
    </row>
    <row r="48" spans="1:10" ht="12.75">
      <c r="A48">
        <f t="shared" si="9"/>
        <v>3.5000000000000018</v>
      </c>
      <c r="B48">
        <f t="shared" si="10"/>
        <v>-0.00026986739826246</v>
      </c>
      <c r="C48">
        <f t="shared" si="11"/>
        <v>-0.0007705210791037954</v>
      </c>
      <c r="D48">
        <f t="shared" si="4"/>
        <v>-0.0010403884773662554</v>
      </c>
      <c r="E48">
        <f t="shared" si="12"/>
        <v>50</v>
      </c>
      <c r="F48">
        <f t="shared" si="13"/>
        <v>-219.99999999999994</v>
      </c>
      <c r="G48">
        <f t="shared" si="6"/>
        <v>-169.99999999999994</v>
      </c>
      <c r="H48">
        <f t="shared" si="14"/>
        <v>324.9999999999998</v>
      </c>
      <c r="I48">
        <f t="shared" si="15"/>
        <v>770.0000000000002</v>
      </c>
      <c r="J48">
        <f t="shared" si="8"/>
        <v>1095</v>
      </c>
    </row>
    <row r="49" spans="1:10" ht="12.75">
      <c r="A49">
        <f t="shared" si="9"/>
        <v>3.600000000000002</v>
      </c>
      <c r="B49">
        <f t="shared" si="10"/>
        <v>-0.0002717556470050299</v>
      </c>
      <c r="C49">
        <f t="shared" si="11"/>
        <v>-0.0007843081481481483</v>
      </c>
      <c r="D49">
        <f t="shared" si="4"/>
        <v>-0.0010560637951531782</v>
      </c>
      <c r="E49">
        <f t="shared" si="12"/>
        <v>50</v>
      </c>
      <c r="F49">
        <f t="shared" si="13"/>
        <v>-219.99999999999994</v>
      </c>
      <c r="G49">
        <f t="shared" si="6"/>
        <v>-169.99999999999994</v>
      </c>
      <c r="H49">
        <f t="shared" si="14"/>
        <v>320</v>
      </c>
      <c r="I49">
        <f t="shared" si="15"/>
        <v>792.0000000000002</v>
      </c>
      <c r="J49">
        <f t="shared" si="8"/>
        <v>1112.0000000000002</v>
      </c>
    </row>
    <row r="50" spans="1:10" ht="12.75">
      <c r="A50">
        <f t="shared" si="9"/>
        <v>3.700000000000002</v>
      </c>
      <c r="B50">
        <f t="shared" si="10"/>
        <v>-0.00027336296296296303</v>
      </c>
      <c r="C50">
        <f t="shared" si="11"/>
        <v>-0.000797399908550526</v>
      </c>
      <c r="D50">
        <f t="shared" si="4"/>
        <v>-0.001070762871513489</v>
      </c>
      <c r="E50">
        <f t="shared" si="12"/>
        <v>50</v>
      </c>
      <c r="F50">
        <f t="shared" si="13"/>
        <v>-219.99999999999994</v>
      </c>
      <c r="G50">
        <f t="shared" si="6"/>
        <v>-169.99999999999994</v>
      </c>
      <c r="H50">
        <f t="shared" si="14"/>
        <v>314.9999999999998</v>
      </c>
      <c r="I50">
        <f t="shared" si="15"/>
        <v>814.0000000000002</v>
      </c>
      <c r="J50">
        <f t="shared" si="8"/>
        <v>1129</v>
      </c>
    </row>
    <row r="51" spans="1:10" ht="12.75">
      <c r="A51">
        <f t="shared" si="9"/>
        <v>3.800000000000002</v>
      </c>
      <c r="B51">
        <f t="shared" si="10"/>
        <v>-0.0002746937357110198</v>
      </c>
      <c r="C51">
        <f t="shared" si="11"/>
        <v>-0.0008097770461819846</v>
      </c>
      <c r="D51">
        <f t="shared" si="4"/>
        <v>-0.0010844707818930045</v>
      </c>
      <c r="E51">
        <f t="shared" si="12"/>
        <v>50</v>
      </c>
      <c r="F51">
        <f t="shared" si="13"/>
        <v>-219.99999999999994</v>
      </c>
      <c r="G51">
        <f t="shared" si="6"/>
        <v>-169.99999999999994</v>
      </c>
      <c r="H51">
        <f t="shared" si="14"/>
        <v>310.0000000000002</v>
      </c>
      <c r="I51">
        <f t="shared" si="15"/>
        <v>836.0000000000003</v>
      </c>
      <c r="J51">
        <f t="shared" si="8"/>
        <v>1146.0000000000005</v>
      </c>
    </row>
    <row r="52" spans="1:10" ht="12.75">
      <c r="A52">
        <f t="shared" si="9"/>
        <v>3.900000000000002</v>
      </c>
      <c r="B52">
        <f t="shared" si="10"/>
        <v>-0.0002757523548239596</v>
      </c>
      <c r="C52">
        <f t="shared" si="11"/>
        <v>-0.0008214202469135803</v>
      </c>
      <c r="D52">
        <f t="shared" si="4"/>
        <v>-0.00109717260173754</v>
      </c>
      <c r="E52">
        <f t="shared" si="12"/>
        <v>50</v>
      </c>
      <c r="F52">
        <f t="shared" si="13"/>
        <v>-219.99999999999994</v>
      </c>
      <c r="G52">
        <f t="shared" si="6"/>
        <v>-169.99999999999994</v>
      </c>
      <c r="H52">
        <f t="shared" si="14"/>
        <v>305</v>
      </c>
      <c r="I52">
        <f t="shared" si="15"/>
        <v>858.0000000000003</v>
      </c>
      <c r="J52">
        <f t="shared" si="8"/>
        <v>1163.0000000000005</v>
      </c>
    </row>
    <row r="53" spans="1:10" ht="12.75">
      <c r="A53">
        <f t="shared" si="9"/>
        <v>4.000000000000002</v>
      </c>
      <c r="B53">
        <f t="shared" si="10"/>
        <v>-0.00027654320987654325</v>
      </c>
      <c r="C53">
        <f t="shared" si="11"/>
        <v>-0.0008323101966163694</v>
      </c>
      <c r="D53">
        <f t="shared" si="4"/>
        <v>-0.0011088534064929126</v>
      </c>
      <c r="E53">
        <f t="shared" si="12"/>
        <v>50</v>
      </c>
      <c r="F53">
        <f t="shared" si="13"/>
        <v>-219.99999999999994</v>
      </c>
      <c r="G53">
        <f t="shared" si="6"/>
        <v>-169.99999999999994</v>
      </c>
      <c r="H53">
        <f t="shared" si="14"/>
        <v>299.9999999999998</v>
      </c>
      <c r="I53">
        <f t="shared" si="15"/>
        <v>880.0000000000002</v>
      </c>
      <c r="J53">
        <f t="shared" si="8"/>
        <v>1180</v>
      </c>
    </row>
    <row r="54" spans="1:10" ht="12.75">
      <c r="A54">
        <f t="shared" si="9"/>
        <v>4.100000000000001</v>
      </c>
      <c r="B54">
        <f t="shared" si="10"/>
        <v>-0.0002770706904435298</v>
      </c>
      <c r="C54">
        <f t="shared" si="11"/>
        <v>-0.0008424275811614083</v>
      </c>
      <c r="D54">
        <f t="shared" si="4"/>
        <v>-0.001119498271604938</v>
      </c>
      <c r="E54">
        <f t="shared" si="12"/>
        <v>50</v>
      </c>
      <c r="F54">
        <f t="shared" si="13"/>
        <v>-219.99999999999994</v>
      </c>
      <c r="G54">
        <f t="shared" si="6"/>
        <v>-169.99999999999994</v>
      </c>
      <c r="H54">
        <f t="shared" si="14"/>
        <v>295</v>
      </c>
      <c r="I54">
        <f t="shared" si="15"/>
        <v>902.0000000000002</v>
      </c>
      <c r="J54">
        <f t="shared" si="8"/>
        <v>1197.0000000000002</v>
      </c>
    </row>
    <row r="55" spans="1:10" ht="12.75">
      <c r="A55">
        <f t="shared" si="9"/>
        <v>4.200000000000001</v>
      </c>
      <c r="B55">
        <f t="shared" si="10"/>
        <v>-0.0002773391860996798</v>
      </c>
      <c r="C55">
        <f t="shared" si="11"/>
        <v>-0.0008517530864197529</v>
      </c>
      <c r="D55">
        <f t="shared" si="4"/>
        <v>-0.0011290922725194327</v>
      </c>
      <c r="E55">
        <f t="shared" si="12"/>
        <v>50</v>
      </c>
      <c r="F55">
        <f t="shared" si="13"/>
        <v>-219.99999999999994</v>
      </c>
      <c r="G55">
        <f t="shared" si="6"/>
        <v>-169.99999999999994</v>
      </c>
      <c r="H55">
        <f t="shared" si="14"/>
        <v>290</v>
      </c>
      <c r="I55">
        <f t="shared" si="15"/>
        <v>924</v>
      </c>
      <c r="J55">
        <f t="shared" si="8"/>
        <v>1214</v>
      </c>
    </row>
    <row r="56" spans="1:10" ht="12.75">
      <c r="A56">
        <f t="shared" si="9"/>
        <v>4.300000000000001</v>
      </c>
      <c r="B56">
        <f t="shared" si="10"/>
        <v>-0.000277353086419753</v>
      </c>
      <c r="C56">
        <f t="shared" si="11"/>
        <v>-0.0008602673982624599</v>
      </c>
      <c r="D56">
        <f t="shared" si="4"/>
        <v>-0.001137620484682213</v>
      </c>
      <c r="E56">
        <f t="shared" si="12"/>
        <v>50</v>
      </c>
      <c r="F56">
        <f t="shared" si="13"/>
        <v>-219.99999999999994</v>
      </c>
      <c r="G56">
        <f t="shared" si="6"/>
        <v>-169.99999999999994</v>
      </c>
      <c r="H56">
        <f t="shared" si="14"/>
        <v>285</v>
      </c>
      <c r="I56">
        <f t="shared" si="15"/>
        <v>946</v>
      </c>
      <c r="J56">
        <f t="shared" si="8"/>
        <v>1231</v>
      </c>
    </row>
    <row r="57" spans="1:10" ht="12.75">
      <c r="A57">
        <f t="shared" si="9"/>
        <v>4.4</v>
      </c>
      <c r="B57">
        <f t="shared" si="10"/>
        <v>-0.0002771167809785094</v>
      </c>
      <c r="C57">
        <f t="shared" si="11"/>
        <v>-0.0008679512025605851</v>
      </c>
      <c r="D57">
        <f t="shared" si="4"/>
        <v>-0.0011450679835390944</v>
      </c>
      <c r="E57">
        <f t="shared" si="12"/>
        <v>50</v>
      </c>
      <c r="F57">
        <f t="shared" si="13"/>
        <v>-219.99999999999994</v>
      </c>
      <c r="G57">
        <f t="shared" si="6"/>
        <v>-169.99999999999994</v>
      </c>
      <c r="H57">
        <f t="shared" si="14"/>
        <v>279.9999999999998</v>
      </c>
      <c r="I57">
        <f t="shared" si="15"/>
        <v>967.9999999999998</v>
      </c>
      <c r="J57">
        <f t="shared" si="8"/>
        <v>1247.9999999999995</v>
      </c>
    </row>
    <row r="58" spans="1:10" ht="12.75">
      <c r="A58">
        <f t="shared" si="9"/>
        <v>4.5</v>
      </c>
      <c r="B58">
        <f t="shared" si="10"/>
        <v>-0.00027663465935070874</v>
      </c>
      <c r="C58">
        <f t="shared" si="11"/>
        <v>-0.000874785185185185</v>
      </c>
      <c r="D58">
        <f t="shared" si="4"/>
        <v>-0.0011514198445358938</v>
      </c>
      <c r="E58">
        <f t="shared" si="12"/>
        <v>50</v>
      </c>
      <c r="F58">
        <f t="shared" si="13"/>
        <v>-219.99999999999994</v>
      </c>
      <c r="G58">
        <f t="shared" si="6"/>
        <v>-169.99999999999994</v>
      </c>
      <c r="H58">
        <f t="shared" si="14"/>
        <v>275</v>
      </c>
      <c r="I58">
        <f t="shared" si="15"/>
        <v>989.9999999999998</v>
      </c>
      <c r="J58">
        <f t="shared" si="8"/>
        <v>1264.9999999999998</v>
      </c>
    </row>
    <row r="59" spans="1:10" ht="12.75">
      <c r="A59">
        <f t="shared" si="9"/>
        <v>4.6</v>
      </c>
      <c r="B59">
        <f t="shared" si="10"/>
        <v>-0.00027591111111111114</v>
      </c>
      <c r="C59">
        <f t="shared" si="11"/>
        <v>-0.0008807500320073158</v>
      </c>
      <c r="D59">
        <f t="shared" si="4"/>
        <v>-0.0011566611431184268</v>
      </c>
      <c r="E59">
        <f t="shared" si="12"/>
        <v>50</v>
      </c>
      <c r="F59">
        <f t="shared" si="13"/>
        <v>-219.99999999999994</v>
      </c>
      <c r="G59">
        <f t="shared" si="6"/>
        <v>-169.99999999999994</v>
      </c>
      <c r="H59">
        <f t="shared" si="14"/>
        <v>270.0000000000002</v>
      </c>
      <c r="I59">
        <f t="shared" si="15"/>
        <v>1011.9999999999997</v>
      </c>
      <c r="J59">
        <f t="shared" si="8"/>
        <v>1282</v>
      </c>
    </row>
    <row r="60" spans="1:10" ht="12.75">
      <c r="A60">
        <f t="shared" si="9"/>
        <v>4.699999999999999</v>
      </c>
      <c r="B60">
        <f t="shared" si="10"/>
        <v>-0.0002749505258344766</v>
      </c>
      <c r="C60">
        <f t="shared" si="11"/>
        <v>-0.0008858264288980337</v>
      </c>
      <c r="D60">
        <f t="shared" si="4"/>
        <v>-0.0011607769547325101</v>
      </c>
      <c r="E60">
        <f t="shared" si="12"/>
        <v>50</v>
      </c>
      <c r="F60">
        <f t="shared" si="13"/>
        <v>-219.99999999999994</v>
      </c>
      <c r="G60">
        <f t="shared" si="6"/>
        <v>-169.99999999999994</v>
      </c>
      <c r="H60">
        <f t="shared" si="14"/>
        <v>265</v>
      </c>
      <c r="I60">
        <f t="shared" si="15"/>
        <v>1033.9999999999995</v>
      </c>
      <c r="J60">
        <f t="shared" si="8"/>
        <v>1298.9999999999995</v>
      </c>
    </row>
    <row r="61" spans="1:10" ht="12.75">
      <c r="A61">
        <f t="shared" si="9"/>
        <v>4.799999999999999</v>
      </c>
      <c r="B61">
        <f t="shared" si="10"/>
        <v>-0.00027375729309556465</v>
      </c>
      <c r="C61">
        <f t="shared" si="11"/>
        <v>-0.0008899950617283949</v>
      </c>
      <c r="D61">
        <f t="shared" si="4"/>
        <v>-0.0011637523548239596</v>
      </c>
      <c r="E61">
        <f t="shared" si="12"/>
        <v>50</v>
      </c>
      <c r="F61">
        <f t="shared" si="13"/>
        <v>-219.99999999999994</v>
      </c>
      <c r="G61">
        <f t="shared" si="6"/>
        <v>-169.99999999999994</v>
      </c>
      <c r="H61">
        <f t="shared" si="14"/>
        <v>260</v>
      </c>
      <c r="I61">
        <f t="shared" si="15"/>
        <v>1055.9999999999995</v>
      </c>
      <c r="J61">
        <f t="shared" si="8"/>
        <v>1315.9999999999995</v>
      </c>
    </row>
    <row r="62" spans="1:10" ht="12.75">
      <c r="A62">
        <f t="shared" si="9"/>
        <v>4.899999999999999</v>
      </c>
      <c r="B62">
        <f t="shared" si="10"/>
        <v>-0.0002723358024691357</v>
      </c>
      <c r="C62">
        <f t="shared" si="11"/>
        <v>-0.0008932366163694555</v>
      </c>
      <c r="D62">
        <f t="shared" si="4"/>
        <v>-0.0011655724188385911</v>
      </c>
      <c r="E62">
        <f t="shared" si="12"/>
        <v>50</v>
      </c>
      <c r="F62">
        <f t="shared" si="13"/>
        <v>-219.99999999999994</v>
      </c>
      <c r="G62">
        <f t="shared" si="6"/>
        <v>-169.99999999999994</v>
      </c>
      <c r="H62">
        <f t="shared" si="14"/>
        <v>254.99999999999977</v>
      </c>
      <c r="I62">
        <f t="shared" si="15"/>
        <v>1077.9999999999995</v>
      </c>
      <c r="J62">
        <f t="shared" si="8"/>
        <v>1332.9999999999993</v>
      </c>
    </row>
    <row r="63" spans="1:10" ht="12.75">
      <c r="A63">
        <f t="shared" si="9"/>
        <v>4.999999999999998</v>
      </c>
      <c r="B63">
        <f t="shared" si="10"/>
        <v>-0.0002706904435299496</v>
      </c>
      <c r="C63">
        <f t="shared" si="11"/>
        <v>-0.0008955317786922723</v>
      </c>
      <c r="D63">
        <f t="shared" si="4"/>
        <v>-0.001166222222222222</v>
      </c>
      <c r="E63">
        <f t="shared" si="12"/>
        <v>50</v>
      </c>
      <c r="F63">
        <f t="shared" si="13"/>
        <v>-219.99999999999994</v>
      </c>
      <c r="G63">
        <f t="shared" si="6"/>
        <v>-169.99999999999994</v>
      </c>
      <c r="H63">
        <f t="shared" si="14"/>
        <v>250</v>
      </c>
      <c r="I63">
        <f t="shared" si="15"/>
        <v>1099.9999999999995</v>
      </c>
      <c r="J63">
        <f t="shared" si="8"/>
        <v>1349.9999999999995</v>
      </c>
    </row>
    <row r="64" spans="1:10" ht="12.75">
      <c r="A64">
        <f t="shared" si="9"/>
        <v>5.099999999999998</v>
      </c>
      <c r="B64">
        <f t="shared" si="10"/>
        <v>-0.0002688256058527665</v>
      </c>
      <c r="C64">
        <f t="shared" si="11"/>
        <v>-0.000896861234567901</v>
      </c>
      <c r="D64">
        <f t="shared" si="4"/>
        <v>-0.0011656868404206675</v>
      </c>
      <c r="E64">
        <f t="shared" si="12"/>
        <v>50</v>
      </c>
      <c r="F64">
        <f t="shared" si="13"/>
        <v>-219.99999999999994</v>
      </c>
      <c r="G64">
        <f t="shared" si="6"/>
        <v>-169.99999999999994</v>
      </c>
      <c r="H64">
        <f t="shared" si="14"/>
        <v>245</v>
      </c>
      <c r="I64">
        <f t="shared" si="15"/>
        <v>1121.9999999999993</v>
      </c>
      <c r="J64">
        <f t="shared" si="8"/>
        <v>1366.9999999999993</v>
      </c>
    </row>
    <row r="65" spans="1:10" ht="12.75">
      <c r="A65">
        <f t="shared" si="9"/>
        <v>5.1999999999999975</v>
      </c>
      <c r="B65">
        <f t="shared" si="10"/>
        <v>-0.0002667456790123457</v>
      </c>
      <c r="C65">
        <f t="shared" si="11"/>
        <v>-0.0008972056698673981</v>
      </c>
      <c r="D65">
        <f t="shared" si="4"/>
        <v>-0.0011639513488797438</v>
      </c>
      <c r="E65">
        <f t="shared" si="12"/>
        <v>50</v>
      </c>
      <c r="F65">
        <f t="shared" si="13"/>
        <v>-219.99999999999994</v>
      </c>
      <c r="G65">
        <f t="shared" si="6"/>
        <v>-169.99999999999994</v>
      </c>
      <c r="H65">
        <f t="shared" si="14"/>
        <v>240.00000000000045</v>
      </c>
      <c r="I65">
        <f t="shared" si="15"/>
        <v>1143.9999999999993</v>
      </c>
      <c r="J65">
        <f t="shared" si="8"/>
        <v>1383.9999999999998</v>
      </c>
    </row>
    <row r="66" spans="1:10" ht="12.75">
      <c r="A66">
        <f t="shared" si="9"/>
        <v>5.299999999999997</v>
      </c>
      <c r="B66">
        <f t="shared" si="10"/>
        <v>-0.0002644550525834477</v>
      </c>
      <c r="C66">
        <f t="shared" si="11"/>
        <v>-0.0008965457704618195</v>
      </c>
      <c r="D66">
        <f t="shared" si="4"/>
        <v>-0.001161000823045267</v>
      </c>
      <c r="E66">
        <f t="shared" si="12"/>
        <v>50</v>
      </c>
      <c r="F66">
        <f t="shared" si="13"/>
        <v>-219.99999999999994</v>
      </c>
      <c r="G66">
        <f t="shared" si="6"/>
        <v>-169.99999999999994</v>
      </c>
      <c r="H66">
        <f t="shared" si="14"/>
        <v>235</v>
      </c>
      <c r="I66">
        <f t="shared" si="15"/>
        <v>1165.999999999999</v>
      </c>
      <c r="J66">
        <f t="shared" si="8"/>
        <v>1400.999999999999</v>
      </c>
    </row>
    <row r="67" spans="1:10" ht="12.75">
      <c r="A67">
        <f t="shared" si="9"/>
        <v>5.399999999999997</v>
      </c>
      <c r="B67">
        <f t="shared" si="10"/>
        <v>-0.00026195811614083216</v>
      </c>
      <c r="C67">
        <f t="shared" si="11"/>
        <v>-0.0008948622222222221</v>
      </c>
      <c r="D67">
        <f t="shared" si="4"/>
        <v>-0.0011568203383630544</v>
      </c>
      <c r="E67">
        <f t="shared" si="12"/>
        <v>50</v>
      </c>
      <c r="F67">
        <f t="shared" si="13"/>
        <v>-219.99999999999994</v>
      </c>
      <c r="G67">
        <f t="shared" si="6"/>
        <v>-169.99999999999994</v>
      </c>
      <c r="H67">
        <f t="shared" si="14"/>
        <v>230.00000000000045</v>
      </c>
      <c r="I67">
        <f t="shared" si="15"/>
        <v>1187.999999999999</v>
      </c>
      <c r="J67">
        <f t="shared" si="8"/>
        <v>1417.9999999999995</v>
      </c>
    </row>
    <row r="68" spans="1:10" ht="12.75">
      <c r="A68">
        <f t="shared" si="9"/>
        <v>5.4999999999999964</v>
      </c>
      <c r="B68">
        <f t="shared" si="10"/>
        <v>-0.0002592592592592594</v>
      </c>
      <c r="C68">
        <f t="shared" si="11"/>
        <v>-0.0008921357110196616</v>
      </c>
      <c r="D68">
        <f t="shared" si="4"/>
        <v>-0.001151394970278921</v>
      </c>
      <c r="E68">
        <f t="shared" si="12"/>
        <v>50</v>
      </c>
      <c r="F68">
        <f t="shared" si="13"/>
        <v>-219.99999999999994</v>
      </c>
      <c r="G68">
        <f t="shared" si="6"/>
        <v>-169.99999999999994</v>
      </c>
      <c r="H68">
        <f t="shared" si="14"/>
        <v>225.00000000000045</v>
      </c>
      <c r="I68">
        <f t="shared" si="15"/>
        <v>1209.9999999999989</v>
      </c>
      <c r="J68">
        <f t="shared" si="8"/>
        <v>1434.9999999999993</v>
      </c>
    </row>
    <row r="69" spans="1:10" ht="12.75">
      <c r="A69">
        <f t="shared" si="9"/>
        <v>5.599999999999996</v>
      </c>
      <c r="B69">
        <f t="shared" si="10"/>
        <v>-0.000256362871513489</v>
      </c>
      <c r="C69">
        <f t="shared" si="11"/>
        <v>-0.0008883469227251942</v>
      </c>
      <c r="D69">
        <f t="shared" si="4"/>
        <v>-0.0011447097942386833</v>
      </c>
      <c r="E69">
        <f t="shared" si="12"/>
        <v>50</v>
      </c>
      <c r="F69">
        <f t="shared" si="13"/>
        <v>280.00000000000006</v>
      </c>
      <c r="G69">
        <f t="shared" si="6"/>
        <v>330.00000000000006</v>
      </c>
      <c r="H69">
        <f t="shared" si="14"/>
        <v>220</v>
      </c>
      <c r="I69">
        <f t="shared" si="15"/>
        <v>1232.0000000000011</v>
      </c>
      <c r="J69">
        <f t="shared" si="8"/>
        <v>1452.0000000000011</v>
      </c>
    </row>
    <row r="70" spans="1:10" ht="12.75">
      <c r="A70">
        <f t="shared" si="9"/>
        <v>5.699999999999996</v>
      </c>
      <c r="B70">
        <f t="shared" si="10"/>
        <v>-0.0002532733424782809</v>
      </c>
      <c r="C70">
        <f t="shared" si="11"/>
        <v>-0.0008834838591678097</v>
      </c>
      <c r="D70">
        <f t="shared" si="4"/>
        <v>-0.0011367572016460906</v>
      </c>
      <c r="E70">
        <f t="shared" si="12"/>
        <v>50</v>
      </c>
      <c r="F70">
        <f t="shared" si="13"/>
        <v>280.00000000000006</v>
      </c>
      <c r="G70">
        <f t="shared" si="6"/>
        <v>330.00000000000006</v>
      </c>
      <c r="H70">
        <f t="shared" si="14"/>
        <v>215.00000000000045</v>
      </c>
      <c r="I70">
        <f t="shared" si="15"/>
        <v>1204.0000000000011</v>
      </c>
      <c r="J70">
        <f t="shared" si="8"/>
        <v>1419.0000000000016</v>
      </c>
    </row>
    <row r="71" spans="1:10" ht="12.75">
      <c r="A71">
        <f t="shared" si="9"/>
        <v>5.799999999999995</v>
      </c>
      <c r="B71">
        <f t="shared" si="10"/>
        <v>-0.0002499950617283953</v>
      </c>
      <c r="C71">
        <f t="shared" si="11"/>
        <v>-0.0008775637860082307</v>
      </c>
      <c r="D71">
        <f t="shared" si="4"/>
        <v>-0.001127558847736626</v>
      </c>
      <c r="E71">
        <f t="shared" si="12"/>
        <v>50</v>
      </c>
      <c r="F71">
        <f t="shared" si="13"/>
        <v>280.00000000000006</v>
      </c>
      <c r="G71">
        <f t="shared" si="6"/>
        <v>330.00000000000006</v>
      </c>
      <c r="H71">
        <f t="shared" si="14"/>
        <v>210</v>
      </c>
      <c r="I71">
        <f t="shared" si="15"/>
        <v>1176.0000000000011</v>
      </c>
      <c r="J71">
        <f t="shared" si="8"/>
        <v>1386.0000000000011</v>
      </c>
    </row>
    <row r="72" spans="1:10" ht="12.75">
      <c r="A72">
        <f t="shared" si="9"/>
        <v>5.899999999999995</v>
      </c>
      <c r="B72">
        <f t="shared" si="10"/>
        <v>-0.0002465324188385918</v>
      </c>
      <c r="C72">
        <f t="shared" si="11"/>
        <v>-0.0008706112848651122</v>
      </c>
      <c r="D72">
        <f t="shared" si="4"/>
        <v>-0.001117143703703704</v>
      </c>
      <c r="E72">
        <f t="shared" si="12"/>
        <v>50</v>
      </c>
      <c r="F72">
        <f t="shared" si="13"/>
        <v>280.00000000000006</v>
      </c>
      <c r="G72">
        <f t="shared" si="6"/>
        <v>330.00000000000006</v>
      </c>
      <c r="H72">
        <f t="shared" si="14"/>
        <v>205</v>
      </c>
      <c r="I72">
        <f t="shared" si="15"/>
        <v>1148.0000000000014</v>
      </c>
      <c r="J72">
        <f t="shared" si="8"/>
        <v>1353.0000000000014</v>
      </c>
    </row>
    <row r="73" spans="1:10" ht="12.75">
      <c r="A73">
        <f t="shared" si="9"/>
        <v>5.999999999999995</v>
      </c>
      <c r="B73">
        <f t="shared" si="10"/>
        <v>-0.0002428898033836306</v>
      </c>
      <c r="C73">
        <f t="shared" si="11"/>
        <v>-0.0008626509373571103</v>
      </c>
      <c r="D73">
        <f t="shared" si="4"/>
        <v>-0.0011055407407407408</v>
      </c>
      <c r="E73">
        <f t="shared" si="12"/>
        <v>50</v>
      </c>
      <c r="F73">
        <f t="shared" si="13"/>
        <v>280.00000000000006</v>
      </c>
      <c r="G73">
        <f t="shared" si="6"/>
        <v>330.00000000000006</v>
      </c>
      <c r="H73">
        <f t="shared" si="14"/>
        <v>200</v>
      </c>
      <c r="I73">
        <f t="shared" si="15"/>
        <v>1120.0000000000016</v>
      </c>
      <c r="J73">
        <f t="shared" si="8"/>
        <v>1320.0000000000016</v>
      </c>
    </row>
    <row r="74" spans="1:10" ht="12.75">
      <c r="A74">
        <f t="shared" si="9"/>
        <v>6.099999999999994</v>
      </c>
      <c r="B74">
        <f t="shared" si="10"/>
        <v>-0.00023907160493827188</v>
      </c>
      <c r="C74">
        <f t="shared" si="11"/>
        <v>-0.0008537073251028812</v>
      </c>
      <c r="D74">
        <f t="shared" si="4"/>
        <v>-0.001092778930041153</v>
      </c>
      <c r="E74">
        <f t="shared" si="12"/>
        <v>50</v>
      </c>
      <c r="F74">
        <f t="shared" si="13"/>
        <v>280.00000000000006</v>
      </c>
      <c r="G74">
        <f t="shared" si="6"/>
        <v>330.00000000000006</v>
      </c>
      <c r="H74">
        <f t="shared" si="14"/>
        <v>195</v>
      </c>
      <c r="I74">
        <f t="shared" si="15"/>
        <v>1092.0000000000018</v>
      </c>
      <c r="J74">
        <f t="shared" si="8"/>
        <v>1287.0000000000018</v>
      </c>
    </row>
    <row r="75" spans="1:10" ht="12.75">
      <c r="A75">
        <f t="shared" si="9"/>
        <v>6.199999999999994</v>
      </c>
      <c r="B75">
        <f t="shared" si="10"/>
        <v>-0.00023508221307727518</v>
      </c>
      <c r="C75">
        <f t="shared" si="11"/>
        <v>-0.0008438050297210796</v>
      </c>
      <c r="D75">
        <f t="shared" si="4"/>
        <v>-0.001078887242798355</v>
      </c>
      <c r="E75">
        <f t="shared" si="12"/>
        <v>50</v>
      </c>
      <c r="F75">
        <f t="shared" si="13"/>
        <v>280.00000000000006</v>
      </c>
      <c r="G75">
        <f t="shared" si="6"/>
        <v>330.00000000000006</v>
      </c>
      <c r="H75">
        <f t="shared" si="14"/>
        <v>190.00000000000045</v>
      </c>
      <c r="I75">
        <f t="shared" si="15"/>
        <v>1064.0000000000018</v>
      </c>
      <c r="J75">
        <f t="shared" si="8"/>
        <v>1254.0000000000023</v>
      </c>
    </row>
    <row r="76" spans="1:10" ht="12.75">
      <c r="A76">
        <f t="shared" si="9"/>
        <v>6.299999999999994</v>
      </c>
      <c r="B76">
        <f t="shared" si="10"/>
        <v>-0.0002309260173754005</v>
      </c>
      <c r="C76">
        <f t="shared" si="11"/>
        <v>-0.000832968632830362</v>
      </c>
      <c r="D76">
        <f t="shared" si="4"/>
        <v>-0.0010638946502057626</v>
      </c>
      <c r="E76">
        <f t="shared" si="12"/>
        <v>50</v>
      </c>
      <c r="F76">
        <f t="shared" si="13"/>
        <v>280.00000000000006</v>
      </c>
      <c r="G76">
        <f t="shared" si="6"/>
        <v>330.00000000000006</v>
      </c>
      <c r="H76">
        <f t="shared" si="14"/>
        <v>185.00000000000045</v>
      </c>
      <c r="I76">
        <f t="shared" si="15"/>
        <v>1036.0000000000018</v>
      </c>
      <c r="J76">
        <f t="shared" si="8"/>
        <v>1221.0000000000023</v>
      </c>
    </row>
    <row r="77" spans="1:10" ht="12.75">
      <c r="A77">
        <f t="shared" si="9"/>
        <v>6.399999999999993</v>
      </c>
      <c r="B77">
        <f aca="true" t="shared" si="16" ref="B77:B93">IF(x&lt;LONG1,(FORCE1*(PORTEE-LONG1)*x*(x^2-PORTEE^2+(PORTEE-LONG1)^2))/(6*E*(10^9)*I*PORTEE),(FORCE1*(PORTEE-LONG1)*x*(x^2-PORTEE^2+(PORTEE-LONG1)^2))/(6*E*(10^9)*I*PORTEE)-(FORCE1*(x-LONG1)^3)/(6*E*10^9*I))</f>
        <v>-0.00022660740740740727</v>
      </c>
      <c r="C77">
        <f aca="true" t="shared" si="17" ref="C77:C93">IF(x&lt;LONG2,(FORCE2*(PORTEE-LONG2)*x*(x^2-PORTEE^2+(PORTEE-LONG2)^2))/(6*E*(10^9)*I*PORTEE),(FORCE2*(PORTEE-LONG2)*x*(x^2-PORTEE^2+(PORTEE-LONG2)^2))/(6*E*(10^9)*I*PORTEE)-(FORCE2*(x-LONG2)^3)/(6*E*10^9*I))</f>
        <v>-0.0008212227160493836</v>
      </c>
      <c r="D77">
        <f t="shared" si="4"/>
        <v>-0.0010478301234567908</v>
      </c>
      <c r="E77">
        <f aca="true" t="shared" si="18" ref="E77:E93">IF(x&lt;LONG1,-FORCE1*(PORTEE-LONG1)/PORTEE,-FORCE1*(PORTEE-LONG1)/PORTEE+FORCE1)</f>
        <v>50</v>
      </c>
      <c r="F77">
        <f aca="true" t="shared" si="19" ref="F77:F93">IF(x&lt;LONG2,-FORCE2*(PORTEE-LONG2)/PORTEE,-FORCE2*(PORTEE-LONG2)/PORTEE+FORCE2)</f>
        <v>280.00000000000006</v>
      </c>
      <c r="G77">
        <f t="shared" si="6"/>
        <v>330.00000000000006</v>
      </c>
      <c r="H77">
        <f aca="true" t="shared" si="20" ref="H77:H93">IF(x&lt;LONG1,FORCE1*(PORTEE-LONG1)*x/PORTEE,FORCE1*(PORTEE-LONG1)*x/PORTEE+FORCE1*(LONG1-x))</f>
        <v>180.00000000000045</v>
      </c>
      <c r="I77">
        <f aca="true" t="shared" si="21" ref="I77:I93">IF(x&lt;LONG2,FORCE2*(PORTEE-LONG2)*x/PORTEE,FORCE2*(PORTEE-LONG2)*x/PORTEE+FORCE2*(LONG2-x))</f>
        <v>1008.0000000000018</v>
      </c>
      <c r="J77">
        <f t="shared" si="8"/>
        <v>1188.0000000000023</v>
      </c>
    </row>
    <row r="78" spans="1:10" ht="12.75">
      <c r="A78">
        <f t="shared" si="9"/>
        <v>6.499999999999993</v>
      </c>
      <c r="B78">
        <f t="shared" si="16"/>
        <v>-0.00022213077274805702</v>
      </c>
      <c r="C78">
        <f t="shared" si="17"/>
        <v>-0.0008085918609968002</v>
      </c>
      <c r="D78">
        <f aca="true" t="shared" si="22" ref="D78:D93">B78+C78</f>
        <v>-0.0010307226337448573</v>
      </c>
      <c r="E78">
        <f t="shared" si="18"/>
        <v>50</v>
      </c>
      <c r="F78">
        <f t="shared" si="19"/>
        <v>280.00000000000006</v>
      </c>
      <c r="G78">
        <f aca="true" t="shared" si="23" ref="G78:G93">E78+F78</f>
        <v>330.00000000000006</v>
      </c>
      <c r="H78">
        <f t="shared" si="20"/>
        <v>175.00000000000045</v>
      </c>
      <c r="I78">
        <f t="shared" si="21"/>
        <v>980.000000000002</v>
      </c>
      <c r="J78">
        <f aca="true" t="shared" si="24" ref="J78:J93">H78+I78</f>
        <v>1155.0000000000025</v>
      </c>
    </row>
    <row r="79" spans="1:10" ht="12.75">
      <c r="A79">
        <f t="shared" si="9"/>
        <v>6.5999999999999925</v>
      </c>
      <c r="B79">
        <f t="shared" si="16"/>
        <v>-0.00021750050297210822</v>
      </c>
      <c r="C79">
        <f t="shared" si="17"/>
        <v>-0.0007951006492912673</v>
      </c>
      <c r="D79">
        <f t="shared" si="22"/>
        <v>-0.0010126011522633756</v>
      </c>
      <c r="E79">
        <f t="shared" si="18"/>
        <v>50</v>
      </c>
      <c r="F79">
        <f t="shared" si="19"/>
        <v>280.00000000000006</v>
      </c>
      <c r="G79">
        <f t="shared" si="23"/>
        <v>330.00000000000006</v>
      </c>
      <c r="H79">
        <f t="shared" si="20"/>
        <v>170.00000000000045</v>
      </c>
      <c r="I79">
        <f t="shared" si="21"/>
        <v>952.0000000000019</v>
      </c>
      <c r="J79">
        <f t="shared" si="24"/>
        <v>1122.0000000000023</v>
      </c>
    </row>
    <row r="80" spans="1:10" ht="12.75">
      <c r="A80">
        <f aca="true" t="shared" si="25" ref="A80:A93">A79+0.1</f>
        <v>6.699999999999992</v>
      </c>
      <c r="B80">
        <f t="shared" si="16"/>
        <v>-0.00021272098765432162</v>
      </c>
      <c r="C80">
        <f t="shared" si="17"/>
        <v>-0.0007807736625514415</v>
      </c>
      <c r="D80">
        <f t="shared" si="22"/>
        <v>-0.000993494650205763</v>
      </c>
      <c r="E80">
        <f t="shared" si="18"/>
        <v>50</v>
      </c>
      <c r="F80">
        <f t="shared" si="19"/>
        <v>280.00000000000006</v>
      </c>
      <c r="G80">
        <f t="shared" si="23"/>
        <v>330.00000000000006</v>
      </c>
      <c r="H80">
        <f t="shared" si="20"/>
        <v>165.00000000000045</v>
      </c>
      <c r="I80">
        <f t="shared" si="21"/>
        <v>924.0000000000022</v>
      </c>
      <c r="J80">
        <f t="shared" si="24"/>
        <v>1089.0000000000027</v>
      </c>
    </row>
    <row r="81" spans="1:10" ht="12.75">
      <c r="A81">
        <f t="shared" si="25"/>
        <v>6.799999999999992</v>
      </c>
      <c r="B81">
        <f t="shared" si="16"/>
        <v>-0.00020779661636945645</v>
      </c>
      <c r="C81">
        <f t="shared" si="17"/>
        <v>-0.0007656354823959774</v>
      </c>
      <c r="D81">
        <f t="shared" si="22"/>
        <v>-0.0009734320987654339</v>
      </c>
      <c r="E81">
        <f t="shared" si="18"/>
        <v>50</v>
      </c>
      <c r="F81">
        <f t="shared" si="19"/>
        <v>280.00000000000006</v>
      </c>
      <c r="G81">
        <f t="shared" si="23"/>
        <v>330.00000000000006</v>
      </c>
      <c r="H81">
        <f t="shared" si="20"/>
        <v>160.00000000000045</v>
      </c>
      <c r="I81">
        <f t="shared" si="21"/>
        <v>896.000000000002</v>
      </c>
      <c r="J81">
        <f t="shared" si="24"/>
        <v>1056.0000000000025</v>
      </c>
    </row>
    <row r="82" spans="1:10" ht="12.75">
      <c r="A82">
        <f t="shared" si="25"/>
        <v>6.8999999999999915</v>
      </c>
      <c r="B82">
        <f t="shared" si="16"/>
        <v>-0.00020273177869227282</v>
      </c>
      <c r="C82">
        <f t="shared" si="17"/>
        <v>-0.0007497106904435311</v>
      </c>
      <c r="D82">
        <f t="shared" si="22"/>
        <v>-0.000952442469135804</v>
      </c>
      <c r="E82">
        <f t="shared" si="18"/>
        <v>50</v>
      </c>
      <c r="F82">
        <f t="shared" si="19"/>
        <v>280.00000000000006</v>
      </c>
      <c r="G82">
        <f t="shared" si="23"/>
        <v>330.00000000000006</v>
      </c>
      <c r="H82">
        <f t="shared" si="20"/>
        <v>155</v>
      </c>
      <c r="I82">
        <f t="shared" si="21"/>
        <v>868.0000000000023</v>
      </c>
      <c r="J82">
        <f t="shared" si="24"/>
        <v>1023.0000000000023</v>
      </c>
    </row>
    <row r="83" spans="1:10" ht="12.75">
      <c r="A83">
        <f t="shared" si="25"/>
        <v>6.999999999999991</v>
      </c>
      <c r="B83">
        <f t="shared" si="16"/>
        <v>-0.00019753086419753148</v>
      </c>
      <c r="C83">
        <f t="shared" si="17"/>
        <v>-0.0007330238683127588</v>
      </c>
      <c r="D83">
        <f t="shared" si="22"/>
        <v>-0.0009305547325102903</v>
      </c>
      <c r="E83">
        <f t="shared" si="18"/>
        <v>50</v>
      </c>
      <c r="F83">
        <f t="shared" si="19"/>
        <v>280.00000000000006</v>
      </c>
      <c r="G83">
        <f t="shared" si="23"/>
        <v>330.00000000000006</v>
      </c>
      <c r="H83">
        <f t="shared" si="20"/>
        <v>150.00000000000045</v>
      </c>
      <c r="I83">
        <f t="shared" si="21"/>
        <v>840.0000000000024</v>
      </c>
      <c r="J83">
        <f t="shared" si="24"/>
        <v>990.0000000000028</v>
      </c>
    </row>
    <row r="84" spans="1:10" ht="12.75">
      <c r="A84">
        <f t="shared" si="25"/>
        <v>7.099999999999991</v>
      </c>
      <c r="B84">
        <f t="shared" si="16"/>
        <v>-0.00019219826245999144</v>
      </c>
      <c r="C84">
        <f t="shared" si="17"/>
        <v>-0.0007155995976223153</v>
      </c>
      <c r="D84">
        <f t="shared" si="22"/>
        <v>-0.0009077978600823067</v>
      </c>
      <c r="E84">
        <f t="shared" si="18"/>
        <v>50</v>
      </c>
      <c r="F84">
        <f t="shared" si="19"/>
        <v>280.00000000000006</v>
      </c>
      <c r="G84">
        <f t="shared" si="23"/>
        <v>330.00000000000006</v>
      </c>
      <c r="H84">
        <f t="shared" si="20"/>
        <v>145.00000000000045</v>
      </c>
      <c r="I84">
        <f t="shared" si="21"/>
        <v>812.0000000000026</v>
      </c>
      <c r="J84">
        <f t="shared" si="24"/>
        <v>957.0000000000031</v>
      </c>
    </row>
    <row r="85" spans="1:10" ht="12.75">
      <c r="A85">
        <f t="shared" si="25"/>
        <v>7.19999999999999</v>
      </c>
      <c r="B85">
        <f t="shared" si="16"/>
        <v>-0.00018673836305441302</v>
      </c>
      <c r="C85">
        <f t="shared" si="17"/>
        <v>-0.0006974624599908569</v>
      </c>
      <c r="D85">
        <f t="shared" si="22"/>
        <v>-0.0008842008230452699</v>
      </c>
      <c r="E85">
        <f t="shared" si="18"/>
        <v>50</v>
      </c>
      <c r="F85">
        <f t="shared" si="19"/>
        <v>280.00000000000006</v>
      </c>
      <c r="G85">
        <f t="shared" si="23"/>
        <v>330.00000000000006</v>
      </c>
      <c r="H85">
        <f t="shared" si="20"/>
        <v>140.00000000000045</v>
      </c>
      <c r="I85">
        <f t="shared" si="21"/>
        <v>784.0000000000028</v>
      </c>
      <c r="J85">
        <f t="shared" si="24"/>
        <v>924.0000000000033</v>
      </c>
    </row>
    <row r="86" spans="1:10" ht="12.75">
      <c r="A86">
        <f t="shared" si="25"/>
        <v>7.29999999999999</v>
      </c>
      <c r="B86">
        <f t="shared" si="16"/>
        <v>-0.0001811555555555561</v>
      </c>
      <c r="C86">
        <f t="shared" si="17"/>
        <v>-0.0006786370370370389</v>
      </c>
      <c r="D86">
        <f t="shared" si="22"/>
        <v>-0.000859792592592595</v>
      </c>
      <c r="E86">
        <f t="shared" si="18"/>
        <v>50</v>
      </c>
      <c r="F86">
        <f t="shared" si="19"/>
        <v>280.00000000000006</v>
      </c>
      <c r="G86">
        <f t="shared" si="23"/>
        <v>330.00000000000006</v>
      </c>
      <c r="H86">
        <f t="shared" si="20"/>
        <v>135.00000000000045</v>
      </c>
      <c r="I86">
        <f t="shared" si="21"/>
        <v>756.0000000000027</v>
      </c>
      <c r="J86">
        <f t="shared" si="24"/>
        <v>891.0000000000032</v>
      </c>
    </row>
    <row r="87" spans="1:10" ht="12.75">
      <c r="A87">
        <f t="shared" si="25"/>
        <v>7.39999999999999</v>
      </c>
      <c r="B87">
        <f t="shared" si="16"/>
        <v>-0.00017545422953818015</v>
      </c>
      <c r="C87">
        <f t="shared" si="17"/>
        <v>-0.0006591479103795173</v>
      </c>
      <c r="D87">
        <f t="shared" si="22"/>
        <v>-0.0008346021399176975</v>
      </c>
      <c r="E87">
        <f t="shared" si="18"/>
        <v>50</v>
      </c>
      <c r="F87">
        <f t="shared" si="19"/>
        <v>280.00000000000006</v>
      </c>
      <c r="G87">
        <f t="shared" si="23"/>
        <v>330.00000000000006</v>
      </c>
      <c r="H87">
        <f t="shared" si="20"/>
        <v>130.00000000000045</v>
      </c>
      <c r="I87">
        <f t="shared" si="21"/>
        <v>728.000000000003</v>
      </c>
      <c r="J87">
        <f t="shared" si="24"/>
        <v>858.0000000000034</v>
      </c>
    </row>
    <row r="88" spans="1:10" ht="12.75">
      <c r="A88">
        <f t="shared" si="25"/>
        <v>7.499999999999989</v>
      </c>
      <c r="B88">
        <f t="shared" si="16"/>
        <v>-0.00016963877457704677</v>
      </c>
      <c r="C88">
        <f t="shared" si="17"/>
        <v>-0.0006390196616369477</v>
      </c>
      <c r="D88">
        <f t="shared" si="22"/>
        <v>-0.0008086584362139945</v>
      </c>
      <c r="E88">
        <f t="shared" si="18"/>
        <v>50</v>
      </c>
      <c r="F88">
        <f t="shared" si="19"/>
        <v>280.00000000000006</v>
      </c>
      <c r="G88">
        <f t="shared" si="23"/>
        <v>330.00000000000006</v>
      </c>
      <c r="H88">
        <f t="shared" si="20"/>
        <v>125.00000000000045</v>
      </c>
      <c r="I88">
        <f t="shared" si="21"/>
        <v>700.0000000000031</v>
      </c>
      <c r="J88">
        <f t="shared" si="24"/>
        <v>825.0000000000035</v>
      </c>
    </row>
    <row r="89" spans="1:10" ht="12.75">
      <c r="A89">
        <f t="shared" si="25"/>
        <v>7.599999999999989</v>
      </c>
      <c r="B89">
        <f t="shared" si="16"/>
        <v>-0.0001637135802469141</v>
      </c>
      <c r="C89">
        <f t="shared" si="17"/>
        <v>-0.0006182768724279857</v>
      </c>
      <c r="D89">
        <f t="shared" si="22"/>
        <v>-0.0007819904526748998</v>
      </c>
      <c r="E89">
        <f t="shared" si="18"/>
        <v>50</v>
      </c>
      <c r="F89">
        <f t="shared" si="19"/>
        <v>280.00000000000006</v>
      </c>
      <c r="G89">
        <f t="shared" si="23"/>
        <v>330.00000000000006</v>
      </c>
      <c r="H89">
        <f t="shared" si="20"/>
        <v>120.00000000000045</v>
      </c>
      <c r="I89">
        <f t="shared" si="21"/>
        <v>672.0000000000028</v>
      </c>
      <c r="J89">
        <f t="shared" si="24"/>
        <v>792.0000000000033</v>
      </c>
    </row>
    <row r="90" spans="1:10" ht="12.75">
      <c r="A90">
        <f t="shared" si="25"/>
        <v>7.699999999999989</v>
      </c>
      <c r="B90">
        <f t="shared" si="16"/>
        <v>-0.00015768303612254293</v>
      </c>
      <c r="C90">
        <f t="shared" si="17"/>
        <v>-0.0005969441243712873</v>
      </c>
      <c r="D90">
        <f t="shared" si="22"/>
        <v>-0.0007546271604938303</v>
      </c>
      <c r="E90">
        <f t="shared" si="18"/>
        <v>50</v>
      </c>
      <c r="F90">
        <f t="shared" si="19"/>
        <v>280.00000000000006</v>
      </c>
      <c r="G90">
        <f t="shared" si="23"/>
        <v>330.00000000000006</v>
      </c>
      <c r="H90">
        <f t="shared" si="20"/>
        <v>115.00000000000045</v>
      </c>
      <c r="I90">
        <f t="shared" si="21"/>
        <v>644.000000000003</v>
      </c>
      <c r="J90">
        <f t="shared" si="24"/>
        <v>759.0000000000034</v>
      </c>
    </row>
    <row r="91" spans="1:10" ht="12.75">
      <c r="A91">
        <f t="shared" si="25"/>
        <v>7.799999999999988</v>
      </c>
      <c r="B91">
        <f t="shared" si="16"/>
        <v>-0.00015155153177869246</v>
      </c>
      <c r="C91">
        <f t="shared" si="17"/>
        <v>-0.0005750459990855078</v>
      </c>
      <c r="D91">
        <f t="shared" si="22"/>
        <v>-0.0007265975308642003</v>
      </c>
      <c r="E91">
        <f t="shared" si="18"/>
        <v>50</v>
      </c>
      <c r="F91">
        <f t="shared" si="19"/>
        <v>280.00000000000006</v>
      </c>
      <c r="G91">
        <f t="shared" si="23"/>
        <v>330.00000000000006</v>
      </c>
      <c r="H91">
        <f t="shared" si="20"/>
        <v>110.00000000000091</v>
      </c>
      <c r="I91">
        <f t="shared" si="21"/>
        <v>616.0000000000032</v>
      </c>
      <c r="J91">
        <f t="shared" si="24"/>
        <v>726.0000000000041</v>
      </c>
    </row>
    <row r="92" spans="1:10" ht="12.75">
      <c r="A92">
        <f t="shared" si="25"/>
        <v>7.899999999999988</v>
      </c>
      <c r="B92">
        <f t="shared" si="16"/>
        <v>-0.0001453234567901241</v>
      </c>
      <c r="C92">
        <f t="shared" si="17"/>
        <v>-0.0005526070781893031</v>
      </c>
      <c r="D92">
        <f t="shared" si="22"/>
        <v>-0.0006979305349794272</v>
      </c>
      <c r="E92">
        <f t="shared" si="18"/>
        <v>50</v>
      </c>
      <c r="F92">
        <f t="shared" si="19"/>
        <v>280.00000000000006</v>
      </c>
      <c r="G92">
        <f t="shared" si="23"/>
        <v>330.00000000000006</v>
      </c>
      <c r="H92">
        <f t="shared" si="20"/>
        <v>105.00000000000091</v>
      </c>
      <c r="I92">
        <f t="shared" si="21"/>
        <v>588.0000000000034</v>
      </c>
      <c r="J92">
        <f t="shared" si="24"/>
        <v>693.0000000000043</v>
      </c>
    </row>
    <row r="93" spans="1:10" ht="12.75">
      <c r="A93">
        <f t="shared" si="25"/>
        <v>7.999999999999988</v>
      </c>
      <c r="B93">
        <f t="shared" si="16"/>
        <v>-0.0001390032007315971</v>
      </c>
      <c r="C93">
        <f t="shared" si="17"/>
        <v>-0.0005296519433013288</v>
      </c>
      <c r="D93">
        <f t="shared" si="22"/>
        <v>-0.0006686551440329259</v>
      </c>
      <c r="E93">
        <f t="shared" si="18"/>
        <v>50</v>
      </c>
      <c r="F93">
        <f t="shared" si="19"/>
        <v>280.00000000000006</v>
      </c>
      <c r="G93">
        <f t="shared" si="23"/>
        <v>330.00000000000006</v>
      </c>
      <c r="H93">
        <f t="shared" si="20"/>
        <v>100.00000000000045</v>
      </c>
      <c r="I93">
        <f t="shared" si="21"/>
        <v>560.0000000000034</v>
      </c>
      <c r="J93">
        <f t="shared" si="24"/>
        <v>660.0000000000039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2011-11-21T14:16:58Z</dcterms:created>
  <dcterms:modified xsi:type="dcterms:W3CDTF">2011-12-25T20:44:20Z</dcterms:modified>
  <cp:category/>
  <cp:version/>
  <cp:contentType/>
  <cp:contentStatus/>
</cp:coreProperties>
</file>