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6930" windowHeight="3930" activeTab="0"/>
  </bookViews>
  <sheets>
    <sheet name="présent." sheetId="1" r:id="rId1"/>
    <sheet name="poids propre " sheetId="2" r:id="rId2"/>
    <sheet name="+charges concentrées" sheetId="3" r:id="rId3"/>
    <sheet name="+appui interméd." sheetId="4" r:id="rId4"/>
    <sheet name="modif liaisons appuis" sheetId="5" r:id="rId5"/>
    <sheet name="poutre 2 appuis" sheetId="6" r:id="rId6"/>
  </sheets>
  <definedNames>
    <definedName name="BLANG1">'poids propre '!$G$3</definedName>
    <definedName name="BLANG2">'poids propre '!$H$3</definedName>
    <definedName name="CHARG1">'+charges concentrées'!$A$3</definedName>
    <definedName name="CHARG2">'+charges concentrées'!$B$3</definedName>
    <definedName name="E">'poutre 2 appuis'!$F$3</definedName>
    <definedName name="FORCE1">'+charges concentrées'!$B$4</definedName>
    <definedName name="FORCE2">'+charges concentrées'!$E$4</definedName>
    <definedName name="I">'poutre 2 appuis'!$D$7</definedName>
    <definedName name="INERTIE">'+appui interméd.'!$B$2</definedName>
    <definedName name="Iz">'+charges concentrées'!$B$2</definedName>
    <definedName name="LANG1">'+charges concentrées'!$C$4</definedName>
    <definedName name="LANG2">'+charges concentrées'!$F$4</definedName>
    <definedName name="LARGPONT">'poids propre '!$D$2</definedName>
    <definedName name="LONG1">'poutre 2 appuis'!$B$3</definedName>
    <definedName name="LONG2">'poutre 2 appuis'!$D$3</definedName>
    <definedName name="MODY">'+charges concentrées'!$C$2</definedName>
    <definedName name="MODYG">'+appui interméd.'!$C$2</definedName>
    <definedName name="PONT1">'+charges concentrées'!$A$3</definedName>
    <definedName name="PONT2">'+charges concentrées'!$B$3</definedName>
    <definedName name="PORT">'+charges concentrées'!$C$3</definedName>
    <definedName name="PORTEE">'+charges concentrées'!$A$2</definedName>
    <definedName name="PORTEEE">'+appui interméd.'!$A$2</definedName>
    <definedName name="POS">'+appui interméd.'!$C$4</definedName>
    <definedName name="q">'poids propre '!$B$6</definedName>
    <definedName name="REAC">'+appui interméd.'!$B$4</definedName>
    <definedName name="x">'poutre 2 appuis'!$A$13:$A$93</definedName>
    <definedName name="xi">'+charges concentrées'!$A$11:$A$112</definedName>
    <definedName name="xj">'modif liaisons appuis'!$A$11:$A$112</definedName>
    <definedName name="xk">'+appui interméd.'!$A$11:$A$112</definedName>
  </definedNames>
  <calcPr fullCalcOnLoad="1"/>
</workbook>
</file>

<file path=xl/sharedStrings.xml><?xml version="1.0" encoding="utf-8"?>
<sst xmlns="http://schemas.openxmlformats.org/spreadsheetml/2006/main" count="168" uniqueCount="135">
  <si>
    <t>FORCE1</t>
  </si>
  <si>
    <t>N</t>
  </si>
  <si>
    <t>m</t>
  </si>
  <si>
    <t>FORCE2</t>
  </si>
  <si>
    <t>PORTEE</t>
  </si>
  <si>
    <t>E</t>
  </si>
  <si>
    <t>Gpa</t>
  </si>
  <si>
    <t>b</t>
  </si>
  <si>
    <t>h</t>
  </si>
  <si>
    <t>S</t>
  </si>
  <si>
    <t>m2</t>
  </si>
  <si>
    <t>I</t>
  </si>
  <si>
    <t>m4</t>
  </si>
  <si>
    <t>I/v</t>
  </si>
  <si>
    <t>x</t>
  </si>
  <si>
    <t>LONG1</t>
  </si>
  <si>
    <t>LONG2</t>
  </si>
  <si>
    <t>flèche due à F1</t>
  </si>
  <si>
    <t>flèche due à F2</t>
  </si>
  <si>
    <t>flèche totale</t>
  </si>
  <si>
    <t>F1(N)=</t>
  </si>
  <si>
    <t>F2(N)=</t>
  </si>
  <si>
    <t>a1(m)=</t>
  </si>
  <si>
    <t>a2(m)</t>
  </si>
  <si>
    <t>T1</t>
  </si>
  <si>
    <t>T2</t>
  </si>
  <si>
    <t>T=T1+T2</t>
  </si>
  <si>
    <t>M1</t>
  </si>
  <si>
    <t>M2</t>
  </si>
  <si>
    <t>M=M1+M2</t>
  </si>
  <si>
    <t>N,m</t>
  </si>
  <si>
    <t>xi</t>
  </si>
  <si>
    <t>L(m)</t>
  </si>
  <si>
    <t>Iz(m4)</t>
  </si>
  <si>
    <t>E(Gpa)</t>
  </si>
  <si>
    <t>Charge1</t>
  </si>
  <si>
    <t>Charge 2</t>
  </si>
  <si>
    <t>q(N.m-1)</t>
  </si>
  <si>
    <t>position</t>
  </si>
  <si>
    <r>
      <t>y'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(rad)</t>
    </r>
  </si>
  <si>
    <r>
      <t>y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(m)</t>
    </r>
  </si>
  <si>
    <r>
      <t>T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(N)</t>
    </r>
  </si>
  <si>
    <r>
      <t>M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(N.m)</t>
    </r>
  </si>
  <si>
    <t xml:space="preserve">charge </t>
  </si>
  <si>
    <t>uniform.</t>
  </si>
  <si>
    <t>répartie</t>
  </si>
  <si>
    <t>q</t>
  </si>
  <si>
    <t>charge1</t>
  </si>
  <si>
    <r>
      <t>y'</t>
    </r>
    <r>
      <rPr>
        <b/>
        <sz val="8"/>
        <rFont val="Arial"/>
        <family val="2"/>
      </rPr>
      <t>F1</t>
    </r>
    <r>
      <rPr>
        <b/>
        <sz val="10"/>
        <rFont val="Arial"/>
        <family val="2"/>
      </rPr>
      <t>(rad)</t>
    </r>
  </si>
  <si>
    <r>
      <t>y</t>
    </r>
    <r>
      <rPr>
        <b/>
        <sz val="10"/>
        <rFont val="Arial"/>
        <family val="2"/>
      </rPr>
      <t>F1(m)</t>
    </r>
  </si>
  <si>
    <r>
      <t>M</t>
    </r>
    <r>
      <rPr>
        <b/>
        <sz val="10"/>
        <rFont val="Arial"/>
        <family val="2"/>
      </rPr>
      <t>F1(N.m)</t>
    </r>
  </si>
  <si>
    <r>
      <t>T</t>
    </r>
    <r>
      <rPr>
        <b/>
        <sz val="10"/>
        <rFont val="Arial"/>
        <family val="2"/>
      </rPr>
      <t>F1(N)</t>
    </r>
  </si>
  <si>
    <t>charge2</t>
  </si>
  <si>
    <r>
      <t>y'</t>
    </r>
    <r>
      <rPr>
        <b/>
        <sz val="8"/>
        <rFont val="Arial"/>
        <family val="2"/>
      </rPr>
      <t>F2</t>
    </r>
    <r>
      <rPr>
        <b/>
        <sz val="10"/>
        <rFont val="Arial"/>
        <family val="2"/>
      </rPr>
      <t>(rad)</t>
    </r>
  </si>
  <si>
    <r>
      <t>y</t>
    </r>
    <r>
      <rPr>
        <b/>
        <sz val="10"/>
        <rFont val="Arial"/>
        <family val="2"/>
      </rPr>
      <t>F2(m)</t>
    </r>
  </si>
  <si>
    <r>
      <t>M</t>
    </r>
    <r>
      <rPr>
        <b/>
        <sz val="10"/>
        <rFont val="Arial"/>
        <family val="2"/>
      </rPr>
      <t>F2(N.m)</t>
    </r>
  </si>
  <si>
    <r>
      <t>T</t>
    </r>
    <r>
      <rPr>
        <b/>
        <sz val="10"/>
        <rFont val="Arial"/>
        <family val="2"/>
      </rPr>
      <t>F2 (N)</t>
    </r>
  </si>
  <si>
    <r>
      <t>a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(m)</t>
    </r>
  </si>
  <si>
    <r>
      <t>a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(m)</t>
    </r>
  </si>
  <si>
    <r>
      <t>F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(N)</t>
    </r>
  </si>
  <si>
    <r>
      <t>F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(N)</t>
    </r>
  </si>
  <si>
    <t xml:space="preserve"> </t>
  </si>
  <si>
    <t xml:space="preserve">Charge  </t>
  </si>
  <si>
    <t>entre F1 et F2</t>
  </si>
  <si>
    <t>y'T</t>
  </si>
  <si>
    <t>Choisir la position a1 du galet de roulement de gauche et l'écartement des deux galets(si monorail faire F2=0)</t>
  </si>
  <si>
    <r>
      <t>faire varier a</t>
    </r>
    <r>
      <rPr>
        <b/>
        <sz val="8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en déplaçant le curseur (conserver a</t>
    </r>
    <r>
      <rPr>
        <b/>
        <sz val="8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&lt;=10) </t>
    </r>
  </si>
  <si>
    <t>yT</t>
  </si>
  <si>
    <t>Pour ajouter les charges de pont , cliquer sur l'onglet "charges concentrées"</t>
  </si>
  <si>
    <t>écart. C</t>
  </si>
  <si>
    <t>MT</t>
  </si>
  <si>
    <t>T</t>
  </si>
  <si>
    <r>
      <t>M</t>
    </r>
    <r>
      <rPr>
        <b/>
        <sz val="8"/>
        <rFont val="Arial"/>
        <family val="2"/>
      </rPr>
      <t>A</t>
    </r>
    <r>
      <rPr>
        <b/>
        <sz val="10"/>
        <rFont val="Arial"/>
        <family val="2"/>
      </rPr>
      <t>(N.m)=</t>
    </r>
  </si>
  <si>
    <t>Moment d'encastr en A:</t>
  </si>
  <si>
    <t>Moment d'encastr en B:</t>
  </si>
  <si>
    <r>
      <t>M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(N.m)=</t>
    </r>
  </si>
  <si>
    <t>régler MA pour annuler y'A (si encastrement parfait)</t>
  </si>
  <si>
    <t>régler MB pour annuler y'B (si encastrement parfait)</t>
  </si>
  <si>
    <r>
      <t>y'</t>
    </r>
    <r>
      <rPr>
        <sz val="8"/>
        <rFont val="Arial"/>
        <family val="2"/>
      </rPr>
      <t>MA</t>
    </r>
  </si>
  <si>
    <r>
      <t>M</t>
    </r>
    <r>
      <rPr>
        <sz val="8"/>
        <rFont val="Arial"/>
        <family val="2"/>
      </rPr>
      <t>MA</t>
    </r>
  </si>
  <si>
    <r>
      <t>y</t>
    </r>
    <r>
      <rPr>
        <sz val="10"/>
        <rFont val="Arial"/>
        <family val="0"/>
      </rPr>
      <t>MA</t>
    </r>
  </si>
  <si>
    <r>
      <t>T</t>
    </r>
    <r>
      <rPr>
        <sz val="8"/>
        <rFont val="Arial"/>
        <family val="2"/>
      </rPr>
      <t>MA</t>
    </r>
  </si>
  <si>
    <r>
      <t>Y'</t>
    </r>
    <r>
      <rPr>
        <sz val="8"/>
        <rFont val="Arial"/>
        <family val="2"/>
      </rPr>
      <t>MB</t>
    </r>
  </si>
  <si>
    <r>
      <t>Y</t>
    </r>
    <r>
      <rPr>
        <sz val="8"/>
        <rFont val="Arial"/>
        <family val="2"/>
      </rPr>
      <t>MB</t>
    </r>
  </si>
  <si>
    <r>
      <t>M</t>
    </r>
    <r>
      <rPr>
        <sz val="8"/>
        <rFont val="Arial"/>
        <family val="2"/>
      </rPr>
      <t>MB</t>
    </r>
  </si>
  <si>
    <r>
      <t>T</t>
    </r>
    <r>
      <rPr>
        <sz val="8"/>
        <rFont val="Arial"/>
        <family val="2"/>
      </rPr>
      <t>MB</t>
    </r>
  </si>
  <si>
    <r>
      <t>Y</t>
    </r>
    <r>
      <rPr>
        <sz val="8"/>
        <rFont val="Arial"/>
        <family val="2"/>
      </rPr>
      <t>T</t>
    </r>
  </si>
  <si>
    <r>
      <t>M</t>
    </r>
    <r>
      <rPr>
        <sz val="8"/>
        <rFont val="Arial"/>
        <family val="2"/>
      </rPr>
      <t>T</t>
    </r>
  </si>
  <si>
    <r>
      <t>T</t>
    </r>
    <r>
      <rPr>
        <sz val="8"/>
        <rFont val="Arial"/>
        <family val="2"/>
      </rPr>
      <t>T</t>
    </r>
  </si>
  <si>
    <r>
      <t>y'</t>
    </r>
    <r>
      <rPr>
        <sz val="8"/>
        <rFont val="Arial"/>
        <family val="2"/>
      </rPr>
      <t>T</t>
    </r>
  </si>
  <si>
    <t>xk</t>
  </si>
  <si>
    <t xml:space="preserve">réaction </t>
  </si>
  <si>
    <r>
      <t>R</t>
    </r>
    <r>
      <rPr>
        <b/>
        <sz val="10"/>
        <rFont val="Arial"/>
        <family val="2"/>
      </rPr>
      <t>(N)</t>
    </r>
  </si>
  <si>
    <t>pos.appui(m)</t>
  </si>
  <si>
    <t>pente</t>
  </si>
  <si>
    <t>déformée</t>
  </si>
  <si>
    <t>Y'T</t>
  </si>
  <si>
    <t>YT</t>
  </si>
  <si>
    <r>
      <t>Y'</t>
    </r>
    <r>
      <rPr>
        <b/>
        <sz val="8"/>
        <rFont val="Arial"/>
        <family val="2"/>
      </rPr>
      <t>R(rad)</t>
    </r>
  </si>
  <si>
    <r>
      <t>Y</t>
    </r>
    <r>
      <rPr>
        <b/>
        <sz val="8"/>
        <rFont val="Arial"/>
        <family val="2"/>
      </rPr>
      <t>R</t>
    </r>
    <r>
      <rPr>
        <b/>
        <sz val="10"/>
        <rFont val="Arial"/>
        <family val="2"/>
      </rPr>
      <t>(m)</t>
    </r>
  </si>
  <si>
    <r>
      <t>M</t>
    </r>
    <r>
      <rPr>
        <b/>
        <sz val="8"/>
        <rFont val="Arial"/>
        <family val="2"/>
      </rPr>
      <t>R</t>
    </r>
  </si>
  <si>
    <r>
      <t>T</t>
    </r>
    <r>
      <rPr>
        <b/>
        <sz val="8"/>
        <rFont val="Arial"/>
        <family val="2"/>
      </rPr>
      <t>R</t>
    </r>
    <r>
      <rPr>
        <b/>
        <sz val="10"/>
        <rFont val="Arial"/>
        <family val="2"/>
      </rPr>
      <t>(N)</t>
    </r>
  </si>
  <si>
    <t>M</t>
  </si>
  <si>
    <t>poids propre de la poutre</t>
  </si>
  <si>
    <t>q(N.m-1)=</t>
  </si>
  <si>
    <t>Appui intermédiaire</t>
  </si>
  <si>
    <t>entrer sa position (x&lt;L)</t>
  </si>
  <si>
    <t xml:space="preserve">Faire varier R jusqu'à ce que la </t>
  </si>
  <si>
    <t>R(N)=</t>
  </si>
  <si>
    <t>Sans appui intermédiaire R=0</t>
  </si>
  <si>
    <r>
      <t>x</t>
    </r>
    <r>
      <rPr>
        <b/>
        <sz val="8"/>
        <rFont val="Arial"/>
        <family val="2"/>
      </rPr>
      <t>appui=</t>
    </r>
  </si>
  <si>
    <t>POUTRE:</t>
  </si>
  <si>
    <t>L tot(m)=</t>
  </si>
  <si>
    <t>E(Gpa)=</t>
  </si>
  <si>
    <r>
      <t>I</t>
    </r>
    <r>
      <rPr>
        <b/>
        <sz val="8"/>
        <color indexed="8"/>
        <rFont val="Arial"/>
        <family val="2"/>
      </rPr>
      <t>Z</t>
    </r>
    <r>
      <rPr>
        <b/>
        <sz val="10"/>
        <color indexed="8"/>
        <rFont val="Arial"/>
        <family val="2"/>
      </rPr>
      <t xml:space="preserve"> (m4)=</t>
    </r>
  </si>
  <si>
    <t xml:space="preserve">calcul d'une poutre hyperstatique par application du principe de superposition -----&gt; </t>
  </si>
  <si>
    <r>
      <t>déformée Y soit nulle pour x=x</t>
    </r>
    <r>
      <rPr>
        <b/>
        <sz val="8"/>
        <color indexed="10"/>
        <rFont val="Arial"/>
        <family val="2"/>
      </rPr>
      <t>appui</t>
    </r>
  </si>
  <si>
    <t>Sélectionner R (réaction appui inter)</t>
  </si>
  <si>
    <t xml:space="preserve">Poids propre poutre </t>
  </si>
  <si>
    <t xml:space="preserve"> charges F1 et F2 espacées de c </t>
  </si>
  <si>
    <t xml:space="preserve">Les charges F1 et F2 peuvent être </t>
  </si>
  <si>
    <t xml:space="preserve">Pour déplacer les charges, il suffit de  </t>
  </si>
  <si>
    <t xml:space="preserve"> sur son chemin de roulement</t>
  </si>
  <si>
    <t xml:space="preserve">modifier le curseur a1 après avoir  </t>
  </si>
  <si>
    <t xml:space="preserve">Cette fonction permet par exemple  </t>
  </si>
  <si>
    <t>de déterminer la flèche maxi</t>
  </si>
  <si>
    <t xml:space="preserve">Pour chaque position a1, il faudra ajuster </t>
  </si>
  <si>
    <t>la valeur de R si l'on utilise un appui inter.</t>
  </si>
  <si>
    <t xml:space="preserve">(utiliser les 2 curseurs) </t>
  </si>
  <si>
    <t>PB déc 2011</t>
  </si>
  <si>
    <t>donné l'espace c entre les charges</t>
  </si>
  <si>
    <t>Utilisation possible du programme</t>
  </si>
  <si>
    <t xml:space="preserve">celles des 2 galets d'un pont roulant </t>
  </si>
  <si>
    <t>(a1&lt;L-c)</t>
  </si>
  <si>
    <t>dist.c (m)=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</si>
</sst>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12.75"/>
      <name val="Arial"/>
      <family val="2"/>
    </font>
    <font>
      <sz val="13.5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.25"/>
      <name val="Arial"/>
      <family val="2"/>
    </font>
    <font>
      <b/>
      <sz val="9.5"/>
      <name val="Arial"/>
      <family val="0"/>
    </font>
    <font>
      <b/>
      <sz val="10"/>
      <color indexed="12"/>
      <name val="Arial"/>
      <family val="2"/>
    </font>
    <font>
      <sz val="10"/>
      <color indexed="1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1" fontId="0" fillId="5" borderId="1" xfId="0" applyNumberForma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5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2" fillId="6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8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2" fillId="7" borderId="0" xfId="0" applyFont="1" applyFill="1" applyAlignment="1">
      <alignment horizontal="right"/>
    </xf>
    <xf numFmtId="0" fontId="22" fillId="7" borderId="0" xfId="0" applyFont="1" applyFill="1" applyAlignment="1">
      <alignment horizontal="left"/>
    </xf>
    <xf numFmtId="0" fontId="22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23" fillId="12" borderId="13" xfId="0" applyFont="1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24" fillId="0" borderId="0" xfId="0" applyFont="1" applyAlignment="1">
      <alignment/>
    </xf>
    <xf numFmtId="0" fontId="8" fillId="12" borderId="3" xfId="0" applyFont="1" applyFill="1" applyBorder="1" applyAlignment="1">
      <alignment/>
    </xf>
    <xf numFmtId="0" fontId="2" fillId="12" borderId="9" xfId="0" applyFont="1" applyFill="1" applyBorder="1" applyAlignment="1">
      <alignment horizontal="left"/>
    </xf>
    <xf numFmtId="0" fontId="12" fillId="12" borderId="7" xfId="0" applyFont="1" applyFill="1" applyBorder="1" applyAlignment="1">
      <alignment horizontal="right"/>
    </xf>
    <xf numFmtId="0" fontId="24" fillId="2" borderId="5" xfId="0" applyFont="1" applyFill="1" applyBorder="1" applyAlignment="1">
      <alignment/>
    </xf>
    <xf numFmtId="0" fontId="24" fillId="2" borderId="5" xfId="0" applyFont="1" applyFill="1" applyBorder="1" applyAlignment="1">
      <alignment horizontal="left"/>
    </xf>
    <xf numFmtId="11" fontId="24" fillId="2" borderId="5" xfId="0" applyNumberFormat="1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25" fillId="2" borderId="3" xfId="0" applyFont="1" applyFill="1" applyBorder="1" applyAlignment="1">
      <alignment horizontal="right"/>
    </xf>
    <xf numFmtId="0" fontId="2" fillId="12" borderId="14" xfId="0" applyFont="1" applyFill="1" applyBorder="1" applyAlignment="1">
      <alignment/>
    </xf>
    <xf numFmtId="0" fontId="8" fillId="2" borderId="14" xfId="0" applyFont="1" applyFill="1" applyBorder="1" applyAlignment="1">
      <alignment horizontal="right"/>
    </xf>
    <xf numFmtId="0" fontId="8" fillId="8" borderId="3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7" fillId="8" borderId="5" xfId="0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8" fillId="8" borderId="9" xfId="0" applyFont="1" applyFill="1" applyBorder="1" applyAlignment="1">
      <alignment/>
    </xf>
    <xf numFmtId="0" fontId="2" fillId="12" borderId="7" xfId="0" applyFont="1" applyFill="1" applyBorder="1" applyAlignment="1">
      <alignment horizontal="right"/>
    </xf>
    <xf numFmtId="0" fontId="2" fillId="12" borderId="0" xfId="0" applyFont="1" applyFill="1" applyBorder="1" applyAlignment="1">
      <alignment horizontal="left"/>
    </xf>
    <xf numFmtId="0" fontId="8" fillId="8" borderId="14" xfId="0" applyFont="1" applyFill="1" applyBorder="1" applyAlignment="1">
      <alignment/>
    </xf>
    <xf numFmtId="0" fontId="8" fillId="8" borderId="8" xfId="0" applyFont="1" applyFill="1" applyBorder="1" applyAlignment="1">
      <alignment/>
    </xf>
    <xf numFmtId="0" fontId="0" fillId="2" borderId="0" xfId="0" applyFill="1" applyAlignment="1">
      <alignment/>
    </xf>
    <xf numFmtId="0" fontId="22" fillId="2" borderId="14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8" fillId="2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Pente Y'(rad)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interméd.'!$B$10</c:f>
              <c:strCache>
                <c:ptCount val="1"/>
                <c:pt idx="0">
                  <c:v>Y'R(rad)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'+appui interméd.'!$F$11:$F$112</c:f>
              <c:numCache>
                <c:ptCount val="102"/>
                <c:pt idx="0">
                  <c:v>-0.0016388972474298208</c:v>
                </c:pt>
                <c:pt idx="1">
                  <c:v>-0.0016359175009077074</c:v>
                </c:pt>
                <c:pt idx="2">
                  <c:v>-0.0016359175009077074</c:v>
                </c:pt>
                <c:pt idx="3">
                  <c:v>-0.0016270251864834483</c:v>
                </c:pt>
                <c:pt idx="4">
                  <c:v>-0.0016122906918701607</c:v>
                </c:pt>
                <c:pt idx="5">
                  <c:v>-0.001591784404780965</c:v>
                </c:pt>
                <c:pt idx="6">
                  <c:v>-0.0015655767129289914</c:v>
                </c:pt>
                <c:pt idx="7">
                  <c:v>-0.0015337380040273498</c:v>
                </c:pt>
                <c:pt idx="8">
                  <c:v>-0.0014963386657891663</c:v>
                </c:pt>
                <c:pt idx="9">
                  <c:v>-0.00145344908592756</c:v>
                </c:pt>
                <c:pt idx="10">
                  <c:v>-0.0014051396521556517</c:v>
                </c:pt>
                <c:pt idx="11">
                  <c:v>-0.0013514807521865652</c:v>
                </c:pt>
                <c:pt idx="12">
                  <c:v>-0.001292542773733417</c:v>
                </c:pt>
                <c:pt idx="13">
                  <c:v>-0.0012283961045093292</c:v>
                </c:pt>
                <c:pt idx="14">
                  <c:v>-0.0011591111322274256</c:v>
                </c:pt>
                <c:pt idx="15">
                  <c:v>-0.0010847582446008239</c:v>
                </c:pt>
                <c:pt idx="16">
                  <c:v>-0.0010054078293426434</c:v>
                </c:pt>
                <c:pt idx="17">
                  <c:v>-0.0009211302741660068</c:v>
                </c:pt>
                <c:pt idx="18">
                  <c:v>-0.0008319959667840372</c:v>
                </c:pt>
                <c:pt idx="19">
                  <c:v>-0.0007380752949098534</c:v>
                </c:pt>
                <c:pt idx="20">
                  <c:v>-0.0006394386462565734</c:v>
                </c:pt>
                <c:pt idx="21">
                  <c:v>-0.0005361564085373254</c:v>
                </c:pt>
                <c:pt idx="22">
                  <c:v>-0.00042829896946522394</c:v>
                </c:pt>
                <c:pt idx="23">
                  <c:v>-0.00031593671675338815</c:v>
                </c:pt>
                <c:pt idx="24">
                  <c:v>-0.0001991400381149448</c:v>
                </c:pt>
                <c:pt idx="25">
                  <c:v>-7.797932126301374E-05</c:v>
                </c:pt>
                <c:pt idx="26">
                  <c:v>4.747504608928858E-05</c:v>
                </c:pt>
                <c:pt idx="27">
                  <c:v>0.00017231352095178486</c:v>
                </c:pt>
                <c:pt idx="28">
                  <c:v>0.00029162656033429753</c:v>
                </c:pt>
                <c:pt idx="29">
                  <c:v>0.00040534377652370456</c:v>
                </c:pt>
                <c:pt idx="30">
                  <c:v>0.0005133947818068882</c:v>
                </c:pt>
                <c:pt idx="31">
                  <c:v>0.0006157091884707289</c:v>
                </c:pt>
                <c:pt idx="32">
                  <c:v>0.000712216608802103</c:v>
                </c:pt>
                <c:pt idx="33">
                  <c:v>0.0008028466550878892</c:v>
                </c:pt>
                <c:pt idx="34">
                  <c:v>0.0008875289396149684</c:v>
                </c:pt>
                <c:pt idx="35">
                  <c:v>0.0009661930746702203</c:v>
                </c:pt>
                <c:pt idx="36">
                  <c:v>0.001038768672540523</c:v>
                </c:pt>
                <c:pt idx="37">
                  <c:v>0.0011051853455127552</c:v>
                </c:pt>
                <c:pt idx="38">
                  <c:v>0.0011653727058737976</c:v>
                </c:pt>
                <c:pt idx="39">
                  <c:v>0.0012192603659105287</c:v>
                </c:pt>
                <c:pt idx="40">
                  <c:v>0.0012667779379098264</c:v>
                </c:pt>
                <c:pt idx="41">
                  <c:v>0.001307855034158571</c:v>
                </c:pt>
                <c:pt idx="42">
                  <c:v>0.0013424212669436433</c:v>
                </c:pt>
                <c:pt idx="43">
                  <c:v>0.0013704062485519206</c:v>
                </c:pt>
                <c:pt idx="44">
                  <c:v>0.0013917395912702818</c:v>
                </c:pt>
                <c:pt idx="45">
                  <c:v>0.0014063509073856072</c:v>
                </c:pt>
                <c:pt idx="46">
                  <c:v>0.0014141698091847765</c:v>
                </c:pt>
                <c:pt idx="47">
                  <c:v>0.0014089669840565981</c:v>
                </c:pt>
                <c:pt idx="48">
                  <c:v>0.0013845131193898803</c:v>
                </c:pt>
                <c:pt idx="49">
                  <c:v>0.0013407378274715043</c:v>
                </c:pt>
                <c:pt idx="50">
                  <c:v>0.0012775707205883485</c:v>
                </c:pt>
                <c:pt idx="51">
                  <c:v>0.001194941411027293</c:v>
                </c:pt>
                <c:pt idx="52">
                  <c:v>0.0011043494914194476</c:v>
                </c:pt>
                <c:pt idx="53">
                  <c:v>0.0010172945543959206</c:v>
                </c:pt>
                <c:pt idx="54">
                  <c:v>0.0009337062122435943</c:v>
                </c:pt>
                <c:pt idx="55">
                  <c:v>0.0008535140772493459</c:v>
                </c:pt>
                <c:pt idx="56">
                  <c:v>0.0007766477617000542</c:v>
                </c:pt>
                <c:pt idx="57">
                  <c:v>0.0007030368778826007</c:v>
                </c:pt>
                <c:pt idx="58">
                  <c:v>0.000632611038083863</c:v>
                </c:pt>
                <c:pt idx="59">
                  <c:v>0.0005652998545907197</c:v>
                </c:pt>
                <c:pt idx="60">
                  <c:v>0.0005010329396900522</c:v>
                </c:pt>
                <c:pt idx="61">
                  <c:v>0.00043973990566873746</c:v>
                </c:pt>
                <c:pt idx="62">
                  <c:v>0.0003813503648136577</c:v>
                </c:pt>
                <c:pt idx="63">
                  <c:v>0.00032579392941168737</c:v>
                </c:pt>
                <c:pt idx="64">
                  <c:v>0.00027300021174971</c:v>
                </c:pt>
                <c:pt idx="65">
                  <c:v>0.00022289882411460015</c:v>
                </c:pt>
                <c:pt idx="66">
                  <c:v>0.00017541937879324396</c:v>
                </c:pt>
                <c:pt idx="67">
                  <c:v>0.00013049148807251182</c:v>
                </c:pt>
                <c:pt idx="68">
                  <c:v>8.804476423929166E-05</c:v>
                </c:pt>
                <c:pt idx="69">
                  <c:v>4.8008819580459914E-05</c:v>
                </c:pt>
                <c:pt idx="70">
                  <c:v>1.0313266382890214E-05</c:v>
                </c:pt>
                <c:pt idx="71">
                  <c:v>-2.5112283066528645E-05</c:v>
                </c:pt>
                <c:pt idx="72">
                  <c:v>-5.833821648092738E-05</c:v>
                </c:pt>
                <c:pt idx="73">
                  <c:v>-8.94349215734135E-05</c:v>
                </c:pt>
                <c:pt idx="74">
                  <c:v>-0.00011847278605712553</c:v>
                </c:pt>
                <c:pt idx="75">
                  <c:v>-0.00014552219764517055</c:v>
                </c:pt>
                <c:pt idx="76">
                  <c:v>-0.00017065354405067885</c:v>
                </c:pt>
                <c:pt idx="77">
                  <c:v>-0.00019393721298676314</c:v>
                </c:pt>
                <c:pt idx="78">
                  <c:v>-0.00021544359216654763</c:v>
                </c:pt>
                <c:pt idx="79">
                  <c:v>-0.00023524306930315653</c:v>
                </c:pt>
                <c:pt idx="80">
                  <c:v>-0.00025340603210969323</c:v>
                </c:pt>
                <c:pt idx="81">
                  <c:v>-0.0002700028682993045</c:v>
                </c:pt>
                <c:pt idx="82">
                  <c:v>-0.0002851039655850998</c:v>
                </c:pt>
                <c:pt idx="83">
                  <c:v>-0.00029877971168018906</c:v>
                </c:pt>
                <c:pt idx="84">
                  <c:v>-0.0003111004942977116</c:v>
                </c:pt>
                <c:pt idx="85">
                  <c:v>-0.00032213670115077827</c:v>
                </c:pt>
                <c:pt idx="86">
                  <c:v>-0.0003319587199525015</c:v>
                </c:pt>
                <c:pt idx="87">
                  <c:v>-0.0003406369384160264</c:v>
                </c:pt>
                <c:pt idx="88">
                  <c:v>-0.0003482417442544545</c:v>
                </c:pt>
                <c:pt idx="89">
                  <c:v>-0.00035484352518090666</c:v>
                </c:pt>
                <c:pt idx="90">
                  <c:v>-0.0003605126689085118</c:v>
                </c:pt>
                <c:pt idx="91">
                  <c:v>-0.00036531956315038246</c:v>
                </c:pt>
                <c:pt idx="92">
                  <c:v>-0.00036933459561965497</c:v>
                </c:pt>
                <c:pt idx="93">
                  <c:v>-0.0003726281540294236</c:v>
                </c:pt>
                <c:pt idx="94">
                  <c:v>-0.0003752706260928343</c:v>
                </c:pt>
                <c:pt idx="95">
                  <c:v>-0.00037733239952299864</c:v>
                </c:pt>
                <c:pt idx="96">
                  <c:v>-0.00037888386203303436</c:v>
                </c:pt>
                <c:pt idx="97">
                  <c:v>-0.0003799954013360748</c:v>
                </c:pt>
                <c:pt idx="98">
                  <c:v>-0.0003807374051452289</c:v>
                </c:pt>
                <c:pt idx="99">
                  <c:v>-0.00038118026117360884</c:v>
                </c:pt>
                <c:pt idx="100">
                  <c:v>-0.00038139435713434224</c:v>
                </c:pt>
                <c:pt idx="101">
                  <c:v>-0.0003814500807405568</c:v>
                </c:pt>
              </c:numCache>
            </c:numRef>
          </c:yVal>
          <c:smooth val="1"/>
        </c:ser>
        <c:axId val="13532044"/>
        <c:axId val="54679533"/>
      </c:scatterChart>
      <c:val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FF0000"/>
            </a:solidFill>
          </a:ln>
        </c:spPr>
        <c:crossAx val="54679533"/>
        <c:crosses val="autoZero"/>
        <c:crossBetween val="midCat"/>
        <c:dispUnits/>
        <c:majorUnit val="1"/>
        <c:minorUnit val="0.5"/>
      </c:valAx>
      <c:valAx>
        <c:axId val="5467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32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Déformée yT  poids propre q+F1+F2 (m)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'+charges concentrées'!$K$10</c:f>
              <c:strCache>
                <c:ptCount val="1"/>
                <c:pt idx="0">
                  <c:v>yT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'+charges concentrées'!$A$11:$A$112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'+charges concentrées'!$K$11:$K$112</c:f>
              <c:numCache>
                <c:ptCount val="102"/>
                <c:pt idx="0">
                  <c:v>0</c:v>
                </c:pt>
                <c:pt idx="1">
                  <c:v>-0.0030731557099392738</c:v>
                </c:pt>
                <c:pt idx="2">
                  <c:v>-0.0030731557099392738</c:v>
                </c:pt>
                <c:pt idx="3">
                  <c:v>-0.006142278203916725</c:v>
                </c:pt>
                <c:pt idx="4">
                  <c:v>-0.009203334265970534</c:v>
                </c:pt>
                <c:pt idx="5">
                  <c:v>-0.01225229068013888</c:v>
                </c:pt>
                <c:pt idx="6">
                  <c:v>-0.015285114230459933</c:v>
                </c:pt>
                <c:pt idx="7">
                  <c:v>-0.018297771700971882</c:v>
                </c:pt>
                <c:pt idx="8">
                  <c:v>-0.021286229875712902</c:v>
                </c:pt>
                <c:pt idx="9">
                  <c:v>-0.024246455538721165</c:v>
                </c:pt>
                <c:pt idx="10">
                  <c:v>-0.02717441547403486</c:v>
                </c:pt>
                <c:pt idx="11">
                  <c:v>-0.030066076465692152</c:v>
                </c:pt>
                <c:pt idx="12">
                  <c:v>-0.03291740529773124</c:v>
                </c:pt>
                <c:pt idx="13">
                  <c:v>-0.03572436875419028</c:v>
                </c:pt>
                <c:pt idx="14">
                  <c:v>-0.038482933619107464</c:v>
                </c:pt>
                <c:pt idx="15">
                  <c:v>-0.041189066676520975</c:v>
                </c:pt>
                <c:pt idx="16">
                  <c:v>-0.043838734710468966</c:v>
                </c:pt>
                <c:pt idx="17">
                  <c:v>-0.04642790450498963</c:v>
                </c:pt>
                <c:pt idx="18">
                  <c:v>-0.04895254284412116</c:v>
                </c:pt>
                <c:pt idx="19">
                  <c:v>-0.05140861651190172</c:v>
                </c:pt>
                <c:pt idx="20">
                  <c:v>-0.05379209229236947</c:v>
                </c:pt>
                <c:pt idx="21">
                  <c:v>-0.05609943554919722</c:v>
                </c:pt>
                <c:pt idx="22">
                  <c:v>-0.05832910596459619</c:v>
                </c:pt>
                <c:pt idx="23">
                  <c:v>-0.060480061800412155</c:v>
                </c:pt>
                <c:pt idx="24">
                  <c:v>-0.06255126131849094</c:v>
                </c:pt>
                <c:pt idx="25">
                  <c:v>-0.06454166278067838</c:v>
                </c:pt>
                <c:pt idx="26">
                  <c:v>-0.06645022444882026</c:v>
                </c:pt>
                <c:pt idx="27">
                  <c:v>-0.06827590458476239</c:v>
                </c:pt>
                <c:pt idx="28">
                  <c:v>-0.0700176614503506</c:v>
                </c:pt>
                <c:pt idx="29">
                  <c:v>-0.0716744533074307</c:v>
                </c:pt>
                <c:pt idx="30">
                  <c:v>-0.07324523841784848</c:v>
                </c:pt>
                <c:pt idx="31">
                  <c:v>-0.0747289750434498</c:v>
                </c:pt>
                <c:pt idx="32">
                  <c:v>-0.07612462144608041</c:v>
                </c:pt>
                <c:pt idx="33">
                  <c:v>-0.07743113588758617</c:v>
                </c:pt>
                <c:pt idx="34">
                  <c:v>-0.07864747662981286</c:v>
                </c:pt>
                <c:pt idx="35">
                  <c:v>-0.07977260193460632</c:v>
                </c:pt>
                <c:pt idx="36">
                  <c:v>-0.08080547006381236</c:v>
                </c:pt>
                <c:pt idx="37">
                  <c:v>-0.08174503927927679</c:v>
                </c:pt>
                <c:pt idx="38">
                  <c:v>-0.0825902678428454</c:v>
                </c:pt>
                <c:pt idx="39">
                  <c:v>-0.08334011401636401</c:v>
                </c:pt>
                <c:pt idx="40">
                  <c:v>-0.08399353606167842</c:v>
                </c:pt>
                <c:pt idx="41">
                  <c:v>-0.0845499321638415</c:v>
                </c:pt>
                <c:pt idx="42">
                  <c:v>-0.08501046020073405</c:v>
                </c:pt>
                <c:pt idx="43">
                  <c:v>-0.0853767179734439</c:v>
                </c:pt>
                <c:pt idx="44">
                  <c:v>-0.08565030328305892</c:v>
                </c:pt>
                <c:pt idx="45">
                  <c:v>-0.08583281393066695</c:v>
                </c:pt>
                <c:pt idx="46">
                  <c:v>-0.08592584771735581</c:v>
                </c:pt>
                <c:pt idx="47">
                  <c:v>-0.08593100244421337</c:v>
                </c:pt>
                <c:pt idx="48">
                  <c:v>-0.08584987591232746</c:v>
                </c:pt>
                <c:pt idx="49">
                  <c:v>-0.08568406592278588</c:v>
                </c:pt>
                <c:pt idx="50">
                  <c:v>-0.08543517027667652</c:v>
                </c:pt>
                <c:pt idx="51">
                  <c:v>-0.08510478677508723</c:v>
                </c:pt>
                <c:pt idx="52">
                  <c:v>-0.08469451321910584</c:v>
                </c:pt>
                <c:pt idx="53">
                  <c:v>-0.08420594740982015</c:v>
                </c:pt>
                <c:pt idx="54">
                  <c:v>-0.08364068714831807</c:v>
                </c:pt>
                <c:pt idx="55">
                  <c:v>-0.08300033023568743</c:v>
                </c:pt>
                <c:pt idx="56">
                  <c:v>-0.08228647447301604</c:v>
                </c:pt>
                <c:pt idx="57">
                  <c:v>-0.08150071766139175</c:v>
                </c:pt>
                <c:pt idx="58">
                  <c:v>-0.0806446576019024</c:v>
                </c:pt>
                <c:pt idx="59">
                  <c:v>-0.07971989209563585</c:v>
                </c:pt>
                <c:pt idx="60">
                  <c:v>-0.07872801894367991</c:v>
                </c:pt>
                <c:pt idx="61">
                  <c:v>-0.07767063594712245</c:v>
                </c:pt>
                <c:pt idx="62">
                  <c:v>-0.07654934090705134</c:v>
                </c:pt>
                <c:pt idx="63">
                  <c:v>-0.07536573162455436</c:v>
                </c:pt>
                <c:pt idx="64">
                  <c:v>-0.07412140590071939</c:v>
                </c:pt>
                <c:pt idx="65">
                  <c:v>-0.07281796153663425</c:v>
                </c:pt>
                <c:pt idx="66">
                  <c:v>-0.07145699633338681</c:v>
                </c:pt>
                <c:pt idx="67">
                  <c:v>-0.0700401080920649</c:v>
                </c:pt>
                <c:pt idx="68">
                  <c:v>-0.06856889461375634</c:v>
                </c:pt>
                <c:pt idx="69">
                  <c:v>-0.06704495369954902</c:v>
                </c:pt>
                <c:pt idx="70">
                  <c:v>-0.0654698831505307</c:v>
                </c:pt>
                <c:pt idx="71">
                  <c:v>-0.06384528076778934</c:v>
                </c:pt>
                <c:pt idx="72">
                  <c:v>-0.06217274435241266</c:v>
                </c:pt>
                <c:pt idx="73">
                  <c:v>-0.06045387170548859</c:v>
                </c:pt>
                <c:pt idx="74">
                  <c:v>-0.058690260628104916</c:v>
                </c:pt>
                <c:pt idx="75">
                  <c:v>-0.05688350892134953</c:v>
                </c:pt>
                <c:pt idx="76">
                  <c:v>-0.05503521438631023</c:v>
                </c:pt>
                <c:pt idx="77">
                  <c:v>-0.0531469748240749</c:v>
                </c:pt>
                <c:pt idx="78">
                  <c:v>-0.05122038803573138</c:v>
                </c:pt>
                <c:pt idx="79">
                  <c:v>-0.049257051822367434</c:v>
                </c:pt>
                <c:pt idx="80">
                  <c:v>-0.04725856398507097</c:v>
                </c:pt>
                <c:pt idx="81">
                  <c:v>-0.045226522324929866</c:v>
                </c:pt>
                <c:pt idx="82">
                  <c:v>-0.04316252464303192</c:v>
                </c:pt>
                <c:pt idx="83">
                  <c:v>-0.04106816874046492</c:v>
                </c:pt>
                <c:pt idx="84">
                  <c:v>-0.038945052418316826</c:v>
                </c:pt>
                <c:pt idx="85">
                  <c:v>-0.03679477347767536</c:v>
                </c:pt>
                <c:pt idx="86">
                  <c:v>-0.034618929719628405</c:v>
                </c:pt>
                <c:pt idx="87">
                  <c:v>-0.03241911894526385</c:v>
                </c:pt>
                <c:pt idx="88">
                  <c:v>-0.030196938955669505</c:v>
                </c:pt>
                <c:pt idx="89">
                  <c:v>-0.027953987551933256</c:v>
                </c:pt>
                <c:pt idx="90">
                  <c:v>-0.025691862535142836</c:v>
                </c:pt>
                <c:pt idx="91">
                  <c:v>-0.023412161706386193</c:v>
                </c:pt>
                <c:pt idx="92">
                  <c:v>-0.021116482866751142</c:v>
                </c:pt>
                <c:pt idx="93">
                  <c:v>-0.01880642381732548</c:v>
                </c:pt>
                <c:pt idx="94">
                  <c:v>-0.016483582359197058</c:v>
                </c:pt>
                <c:pt idx="95">
                  <c:v>-0.014149556293453755</c:v>
                </c:pt>
                <c:pt idx="96">
                  <c:v>-0.011805943421183449</c:v>
                </c:pt>
                <c:pt idx="97">
                  <c:v>-0.009454341543473868</c:v>
                </c:pt>
                <c:pt idx="98">
                  <c:v>-0.007096348461412924</c:v>
                </c:pt>
                <c:pt idx="99">
                  <c:v>-0.004733561976088457</c:v>
                </c:pt>
                <c:pt idx="100">
                  <c:v>-0.002367579888588364</c:v>
                </c:pt>
                <c:pt idx="101">
                  <c:v>-4.579669976578771E-16</c:v>
                </c:pt>
              </c:numCache>
            </c:numRef>
          </c:yVal>
          <c:smooth val="1"/>
        </c:ser>
        <c:axId val="64970278"/>
        <c:axId val="47861591"/>
      </c:scatterChart>
      <c:valAx>
        <c:axId val="6497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61591"/>
        <c:crosses val="autoZero"/>
        <c:crossBetween val="midCat"/>
        <c:dispUnits/>
      </c:valAx>
      <c:valAx>
        <c:axId val="4786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0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Moment Mz (q +F1+F2)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2525"/>
          <c:y val="0.17875"/>
          <c:w val="0.8345"/>
          <c:h val="0.6785"/>
        </c:manualLayout>
      </c:layout>
      <c:scatterChart>
        <c:scatterStyle val="smooth"/>
        <c:varyColors val="0"/>
        <c:ser>
          <c:idx val="0"/>
          <c:order val="0"/>
          <c:tx>
            <c:strRef>
              <c:f>'+charges concentrées'!$L$10</c:f>
              <c:strCache>
                <c:ptCount val="1"/>
                <c:pt idx="0">
                  <c:v>MT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'+charges concentrées'!$A$11:$A$112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'+charges concentrées'!$L$11:$L$112</c:f>
              <c:numCache>
                <c:ptCount val="102"/>
                <c:pt idx="0">
                  <c:v>0</c:v>
                </c:pt>
                <c:pt idx="1">
                  <c:v>458.4</c:v>
                </c:pt>
                <c:pt idx="2">
                  <c:v>458.4</c:v>
                </c:pt>
                <c:pt idx="3">
                  <c:v>916.8</c:v>
                </c:pt>
                <c:pt idx="4">
                  <c:v>1375.2000000000003</c:v>
                </c:pt>
                <c:pt idx="5">
                  <c:v>1833.6</c:v>
                </c:pt>
                <c:pt idx="6">
                  <c:v>2292</c:v>
                </c:pt>
                <c:pt idx="7">
                  <c:v>2750.4</c:v>
                </c:pt>
                <c:pt idx="8">
                  <c:v>3208.8</c:v>
                </c:pt>
                <c:pt idx="9">
                  <c:v>3667.2</c:v>
                </c:pt>
                <c:pt idx="10">
                  <c:v>4125.599999999999</c:v>
                </c:pt>
                <c:pt idx="11">
                  <c:v>4583.999999999999</c:v>
                </c:pt>
                <c:pt idx="12">
                  <c:v>5042.4</c:v>
                </c:pt>
                <c:pt idx="13">
                  <c:v>5500.8</c:v>
                </c:pt>
                <c:pt idx="14">
                  <c:v>5959.2</c:v>
                </c:pt>
                <c:pt idx="15">
                  <c:v>6417.600000000001</c:v>
                </c:pt>
                <c:pt idx="16">
                  <c:v>6876.000000000002</c:v>
                </c:pt>
                <c:pt idx="17">
                  <c:v>7334.4000000000015</c:v>
                </c:pt>
                <c:pt idx="18">
                  <c:v>7792.800000000002</c:v>
                </c:pt>
                <c:pt idx="19">
                  <c:v>8251.200000000003</c:v>
                </c:pt>
                <c:pt idx="20">
                  <c:v>8709.6</c:v>
                </c:pt>
                <c:pt idx="21">
                  <c:v>8828.000000000002</c:v>
                </c:pt>
                <c:pt idx="22">
                  <c:v>8946.400000000001</c:v>
                </c:pt>
                <c:pt idx="23">
                  <c:v>9064.800000000001</c:v>
                </c:pt>
                <c:pt idx="24">
                  <c:v>9183.200000000003</c:v>
                </c:pt>
                <c:pt idx="25">
                  <c:v>9301.600000000002</c:v>
                </c:pt>
                <c:pt idx="26">
                  <c:v>9420.000000000002</c:v>
                </c:pt>
                <c:pt idx="27">
                  <c:v>9538.400000000001</c:v>
                </c:pt>
                <c:pt idx="28">
                  <c:v>9656.800000000001</c:v>
                </c:pt>
                <c:pt idx="29">
                  <c:v>9775.2</c:v>
                </c:pt>
                <c:pt idx="30">
                  <c:v>9893.600000000002</c:v>
                </c:pt>
                <c:pt idx="31">
                  <c:v>10012.000000000002</c:v>
                </c:pt>
                <c:pt idx="32">
                  <c:v>10130.400000000003</c:v>
                </c:pt>
                <c:pt idx="33">
                  <c:v>10248.800000000003</c:v>
                </c:pt>
                <c:pt idx="34">
                  <c:v>10367.200000000003</c:v>
                </c:pt>
                <c:pt idx="35">
                  <c:v>10485.600000000002</c:v>
                </c:pt>
                <c:pt idx="36">
                  <c:v>10604</c:v>
                </c:pt>
                <c:pt idx="37">
                  <c:v>10722.400000000001</c:v>
                </c:pt>
                <c:pt idx="38">
                  <c:v>10840.800000000003</c:v>
                </c:pt>
                <c:pt idx="39">
                  <c:v>10959.200000000004</c:v>
                </c:pt>
                <c:pt idx="40">
                  <c:v>11077.599999999999</c:v>
                </c:pt>
                <c:pt idx="41">
                  <c:v>10895.999999999996</c:v>
                </c:pt>
                <c:pt idx="42">
                  <c:v>10714.400000000001</c:v>
                </c:pt>
                <c:pt idx="43">
                  <c:v>10532.8</c:v>
                </c:pt>
                <c:pt idx="44">
                  <c:v>10351.2</c:v>
                </c:pt>
                <c:pt idx="45">
                  <c:v>10169.600000000002</c:v>
                </c:pt>
                <c:pt idx="46">
                  <c:v>9988.000000000004</c:v>
                </c:pt>
                <c:pt idx="47">
                  <c:v>9806.400000000001</c:v>
                </c:pt>
                <c:pt idx="48">
                  <c:v>9624.800000000005</c:v>
                </c:pt>
                <c:pt idx="49">
                  <c:v>9443.200000000004</c:v>
                </c:pt>
                <c:pt idx="50">
                  <c:v>9261.600000000004</c:v>
                </c:pt>
                <c:pt idx="51">
                  <c:v>9080.000000000004</c:v>
                </c:pt>
                <c:pt idx="52">
                  <c:v>8898.400000000007</c:v>
                </c:pt>
                <c:pt idx="53">
                  <c:v>8716.800000000008</c:v>
                </c:pt>
                <c:pt idx="54">
                  <c:v>8535.200000000008</c:v>
                </c:pt>
                <c:pt idx="55">
                  <c:v>8353.60000000001</c:v>
                </c:pt>
                <c:pt idx="56">
                  <c:v>8172.00000000001</c:v>
                </c:pt>
                <c:pt idx="57">
                  <c:v>7990.400000000009</c:v>
                </c:pt>
                <c:pt idx="58">
                  <c:v>7808.800000000011</c:v>
                </c:pt>
                <c:pt idx="59">
                  <c:v>7627.20000000001</c:v>
                </c:pt>
                <c:pt idx="60">
                  <c:v>7445.600000000011</c:v>
                </c:pt>
                <c:pt idx="61">
                  <c:v>7264.000000000012</c:v>
                </c:pt>
                <c:pt idx="62">
                  <c:v>7082.400000000014</c:v>
                </c:pt>
                <c:pt idx="63">
                  <c:v>6900.800000000011</c:v>
                </c:pt>
                <c:pt idx="64">
                  <c:v>6719.200000000015</c:v>
                </c:pt>
                <c:pt idx="65">
                  <c:v>6537.600000000018</c:v>
                </c:pt>
                <c:pt idx="66">
                  <c:v>6356.000000000014</c:v>
                </c:pt>
                <c:pt idx="67">
                  <c:v>6174.400000000018</c:v>
                </c:pt>
                <c:pt idx="68">
                  <c:v>5992.8000000000175</c:v>
                </c:pt>
                <c:pt idx="69">
                  <c:v>5811.200000000015</c:v>
                </c:pt>
                <c:pt idx="70">
                  <c:v>5629.600000000017</c:v>
                </c:pt>
                <c:pt idx="71">
                  <c:v>5448.000000000022</c:v>
                </c:pt>
                <c:pt idx="72">
                  <c:v>5266.400000000016</c:v>
                </c:pt>
                <c:pt idx="73">
                  <c:v>5084.8000000000175</c:v>
                </c:pt>
                <c:pt idx="74">
                  <c:v>4903.200000000024</c:v>
                </c:pt>
                <c:pt idx="75">
                  <c:v>4721.60000000002</c:v>
                </c:pt>
                <c:pt idx="76">
                  <c:v>4540.00000000002</c:v>
                </c:pt>
                <c:pt idx="77">
                  <c:v>4358.400000000027</c:v>
                </c:pt>
                <c:pt idx="78">
                  <c:v>4176.800000000021</c:v>
                </c:pt>
                <c:pt idx="79">
                  <c:v>3995.2000000000244</c:v>
                </c:pt>
                <c:pt idx="80">
                  <c:v>3813.6000000000276</c:v>
                </c:pt>
                <c:pt idx="81">
                  <c:v>3632.000000000022</c:v>
                </c:pt>
                <c:pt idx="82">
                  <c:v>3450.400000000025</c:v>
                </c:pt>
                <c:pt idx="83">
                  <c:v>3268.80000000003</c:v>
                </c:pt>
                <c:pt idx="84">
                  <c:v>3087.200000000026</c:v>
                </c:pt>
                <c:pt idx="85">
                  <c:v>2905.600000000026</c:v>
                </c:pt>
                <c:pt idx="86">
                  <c:v>2724.0000000000327</c:v>
                </c:pt>
                <c:pt idx="87">
                  <c:v>2542.4000000000287</c:v>
                </c:pt>
                <c:pt idx="88">
                  <c:v>2360.80000000003</c:v>
                </c:pt>
                <c:pt idx="89">
                  <c:v>2179.2000000000335</c:v>
                </c:pt>
                <c:pt idx="90">
                  <c:v>1997.6000000000276</c:v>
                </c:pt>
                <c:pt idx="91">
                  <c:v>1816.000000000031</c:v>
                </c:pt>
                <c:pt idx="92">
                  <c:v>1634.4000000000378</c:v>
                </c:pt>
                <c:pt idx="93">
                  <c:v>1452.800000000032</c:v>
                </c:pt>
                <c:pt idx="94">
                  <c:v>1271.2000000000317</c:v>
                </c:pt>
                <c:pt idx="95">
                  <c:v>1089.6000000000386</c:v>
                </c:pt>
                <c:pt idx="96">
                  <c:v>908.0000000000327</c:v>
                </c:pt>
                <c:pt idx="97">
                  <c:v>726.4000000000306</c:v>
                </c:pt>
                <c:pt idx="98">
                  <c:v>544.8000000000357</c:v>
                </c:pt>
                <c:pt idx="99">
                  <c:v>363.20000000003347</c:v>
                </c:pt>
                <c:pt idx="100">
                  <c:v>181.60000000003492</c:v>
                </c:pt>
                <c:pt idx="101">
                  <c:v>4.001776687800884E-11</c:v>
                </c:pt>
              </c:numCache>
            </c:numRef>
          </c:yVal>
          <c:smooth val="1"/>
        </c:ser>
        <c:axId val="28101136"/>
        <c:axId val="51583633"/>
      </c:scatterChart>
      <c:valAx>
        <c:axId val="28101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crossBetween val="midCat"/>
        <c:dispUnits/>
      </c:valAx>
      <c:valAx>
        <c:axId val="51583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effort tranchant T (q+F1+F2)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835"/>
          <c:w val="0.948"/>
          <c:h val="0.66975"/>
        </c:manualLayout>
      </c:layout>
      <c:scatterChart>
        <c:scatterStyle val="smooth"/>
        <c:varyColors val="0"/>
        <c:ser>
          <c:idx val="0"/>
          <c:order val="0"/>
          <c:tx>
            <c:strRef>
              <c:f>'+charges concentrées'!$M$10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'+charges concentrées'!$A$11:$A$112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'+charges concentrées'!$M$11:$M$112</c:f>
              <c:numCache>
                <c:ptCount val="102"/>
                <c:pt idx="0">
                  <c:v>-4584</c:v>
                </c:pt>
                <c:pt idx="1">
                  <c:v>-4584</c:v>
                </c:pt>
                <c:pt idx="2">
                  <c:v>-4584</c:v>
                </c:pt>
                <c:pt idx="3">
                  <c:v>-4584</c:v>
                </c:pt>
                <c:pt idx="4">
                  <c:v>-4584</c:v>
                </c:pt>
                <c:pt idx="5">
                  <c:v>-4584</c:v>
                </c:pt>
                <c:pt idx="6">
                  <c:v>-4584</c:v>
                </c:pt>
                <c:pt idx="7">
                  <c:v>-4584</c:v>
                </c:pt>
                <c:pt idx="8">
                  <c:v>-4584</c:v>
                </c:pt>
                <c:pt idx="9">
                  <c:v>-4584</c:v>
                </c:pt>
                <c:pt idx="10">
                  <c:v>-4584</c:v>
                </c:pt>
                <c:pt idx="11">
                  <c:v>-4584</c:v>
                </c:pt>
                <c:pt idx="12">
                  <c:v>-4584</c:v>
                </c:pt>
                <c:pt idx="13">
                  <c:v>-4584</c:v>
                </c:pt>
                <c:pt idx="14">
                  <c:v>-4584</c:v>
                </c:pt>
                <c:pt idx="15">
                  <c:v>-4584</c:v>
                </c:pt>
                <c:pt idx="16">
                  <c:v>-4584</c:v>
                </c:pt>
                <c:pt idx="17">
                  <c:v>-4584</c:v>
                </c:pt>
                <c:pt idx="18">
                  <c:v>-4584</c:v>
                </c:pt>
                <c:pt idx="19">
                  <c:v>-4584</c:v>
                </c:pt>
                <c:pt idx="20">
                  <c:v>-1184</c:v>
                </c:pt>
                <c:pt idx="21">
                  <c:v>-1184</c:v>
                </c:pt>
                <c:pt idx="22">
                  <c:v>-1184</c:v>
                </c:pt>
                <c:pt idx="23">
                  <c:v>-1184</c:v>
                </c:pt>
                <c:pt idx="24">
                  <c:v>-1184</c:v>
                </c:pt>
                <c:pt idx="25">
                  <c:v>-1184</c:v>
                </c:pt>
                <c:pt idx="26">
                  <c:v>-1184</c:v>
                </c:pt>
                <c:pt idx="27">
                  <c:v>-1184</c:v>
                </c:pt>
                <c:pt idx="28">
                  <c:v>-1184</c:v>
                </c:pt>
                <c:pt idx="29">
                  <c:v>-1184</c:v>
                </c:pt>
                <c:pt idx="30">
                  <c:v>-1184</c:v>
                </c:pt>
                <c:pt idx="31">
                  <c:v>-1184</c:v>
                </c:pt>
                <c:pt idx="32">
                  <c:v>-1184</c:v>
                </c:pt>
                <c:pt idx="33">
                  <c:v>-1184</c:v>
                </c:pt>
                <c:pt idx="34">
                  <c:v>-1184</c:v>
                </c:pt>
                <c:pt idx="35">
                  <c:v>-1184</c:v>
                </c:pt>
                <c:pt idx="36">
                  <c:v>-1184</c:v>
                </c:pt>
                <c:pt idx="37">
                  <c:v>-1184</c:v>
                </c:pt>
                <c:pt idx="38">
                  <c:v>-1184</c:v>
                </c:pt>
                <c:pt idx="39">
                  <c:v>-1184</c:v>
                </c:pt>
                <c:pt idx="40">
                  <c:v>1816</c:v>
                </c:pt>
                <c:pt idx="41">
                  <c:v>1816</c:v>
                </c:pt>
                <c:pt idx="42">
                  <c:v>1816</c:v>
                </c:pt>
                <c:pt idx="43">
                  <c:v>1816</c:v>
                </c:pt>
                <c:pt idx="44">
                  <c:v>1816</c:v>
                </c:pt>
                <c:pt idx="45">
                  <c:v>1816</c:v>
                </c:pt>
                <c:pt idx="46">
                  <c:v>1816</c:v>
                </c:pt>
                <c:pt idx="47">
                  <c:v>1816</c:v>
                </c:pt>
                <c:pt idx="48">
                  <c:v>1816</c:v>
                </c:pt>
                <c:pt idx="49">
                  <c:v>1816</c:v>
                </c:pt>
                <c:pt idx="50">
                  <c:v>1816</c:v>
                </c:pt>
                <c:pt idx="51">
                  <c:v>1816</c:v>
                </c:pt>
                <c:pt idx="52">
                  <c:v>1816</c:v>
                </c:pt>
                <c:pt idx="53">
                  <c:v>1816</c:v>
                </c:pt>
                <c:pt idx="54">
                  <c:v>1816</c:v>
                </c:pt>
                <c:pt idx="55">
                  <c:v>1816</c:v>
                </c:pt>
                <c:pt idx="56">
                  <c:v>1816</c:v>
                </c:pt>
                <c:pt idx="57">
                  <c:v>1816</c:v>
                </c:pt>
                <c:pt idx="58">
                  <c:v>1816</c:v>
                </c:pt>
                <c:pt idx="59">
                  <c:v>1816</c:v>
                </c:pt>
                <c:pt idx="60">
                  <c:v>1816</c:v>
                </c:pt>
                <c:pt idx="61">
                  <c:v>1816</c:v>
                </c:pt>
                <c:pt idx="62">
                  <c:v>1816</c:v>
                </c:pt>
                <c:pt idx="63">
                  <c:v>1816</c:v>
                </c:pt>
                <c:pt idx="64">
                  <c:v>1816</c:v>
                </c:pt>
                <c:pt idx="65">
                  <c:v>1816</c:v>
                </c:pt>
                <c:pt idx="66">
                  <c:v>1816</c:v>
                </c:pt>
                <c:pt idx="67">
                  <c:v>1816</c:v>
                </c:pt>
                <c:pt idx="68">
                  <c:v>1816</c:v>
                </c:pt>
                <c:pt idx="69">
                  <c:v>1816</c:v>
                </c:pt>
                <c:pt idx="70">
                  <c:v>1816</c:v>
                </c:pt>
                <c:pt idx="71">
                  <c:v>1816</c:v>
                </c:pt>
                <c:pt idx="72">
                  <c:v>1816</c:v>
                </c:pt>
                <c:pt idx="73">
                  <c:v>1816</c:v>
                </c:pt>
                <c:pt idx="74">
                  <c:v>1816</c:v>
                </c:pt>
                <c:pt idx="75">
                  <c:v>1816</c:v>
                </c:pt>
                <c:pt idx="76">
                  <c:v>1816</c:v>
                </c:pt>
                <c:pt idx="77">
                  <c:v>1816</c:v>
                </c:pt>
                <c:pt idx="78">
                  <c:v>1816</c:v>
                </c:pt>
                <c:pt idx="79">
                  <c:v>1816</c:v>
                </c:pt>
                <c:pt idx="80">
                  <c:v>1816</c:v>
                </c:pt>
                <c:pt idx="81">
                  <c:v>1816</c:v>
                </c:pt>
                <c:pt idx="82">
                  <c:v>1816</c:v>
                </c:pt>
                <c:pt idx="83">
                  <c:v>1816</c:v>
                </c:pt>
                <c:pt idx="84">
                  <c:v>1816</c:v>
                </c:pt>
                <c:pt idx="85">
                  <c:v>1816</c:v>
                </c:pt>
                <c:pt idx="86">
                  <c:v>1816</c:v>
                </c:pt>
                <c:pt idx="87">
                  <c:v>1816</c:v>
                </c:pt>
                <c:pt idx="88">
                  <c:v>1816</c:v>
                </c:pt>
                <c:pt idx="89">
                  <c:v>1816</c:v>
                </c:pt>
                <c:pt idx="90">
                  <c:v>1816</c:v>
                </c:pt>
                <c:pt idx="91">
                  <c:v>1816</c:v>
                </c:pt>
                <c:pt idx="92">
                  <c:v>1816</c:v>
                </c:pt>
                <c:pt idx="93">
                  <c:v>1816</c:v>
                </c:pt>
                <c:pt idx="94">
                  <c:v>1816</c:v>
                </c:pt>
                <c:pt idx="95">
                  <c:v>1816</c:v>
                </c:pt>
                <c:pt idx="96">
                  <c:v>1816</c:v>
                </c:pt>
                <c:pt idx="97">
                  <c:v>1816</c:v>
                </c:pt>
                <c:pt idx="98">
                  <c:v>1816</c:v>
                </c:pt>
                <c:pt idx="99">
                  <c:v>1816</c:v>
                </c:pt>
                <c:pt idx="100">
                  <c:v>1816</c:v>
                </c:pt>
                <c:pt idx="101">
                  <c:v>1816</c:v>
                </c:pt>
              </c:numCache>
            </c:numRef>
          </c:yVal>
          <c:smooth val="1"/>
        </c:ser>
        <c:axId val="61599514"/>
        <c:axId val="17524715"/>
      </c:scatterChart>
      <c:val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crossBetween val="midCat"/>
        <c:dispUnits/>
      </c:valAx>
      <c:valAx>
        <c:axId val="17524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 val="autoZero"/>
        <c:crossBetween val="midCat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Pente Y'(rad)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interméd.'!$B$10</c:f>
              <c:strCache>
                <c:ptCount val="1"/>
                <c:pt idx="0">
                  <c:v>Y'R(rad)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/>
            </c:numRef>
          </c:xVal>
          <c:yVal>
            <c:numRef>
              <c:f>'+appui interméd.'!$B$11:$B$112</c:f>
              <c:numCache>
                <c:ptCount val="102"/>
                <c:pt idx="0">
                  <c:v>0.032279365313990796</c:v>
                </c:pt>
                <c:pt idx="1">
                  <c:v>0.0322664535678652</c:v>
                </c:pt>
                <c:pt idx="2">
                  <c:v>0.0322664535678652</c:v>
                </c:pt>
                <c:pt idx="3">
                  <c:v>0.03222771832948841</c:v>
                </c:pt>
                <c:pt idx="4">
                  <c:v>0.03216315959886043</c:v>
                </c:pt>
                <c:pt idx="5">
                  <c:v>0.03207277737598126</c:v>
                </c:pt>
                <c:pt idx="6">
                  <c:v>0.03195657166085089</c:v>
                </c:pt>
                <c:pt idx="7">
                  <c:v>0.03181454245346933</c:v>
                </c:pt>
                <c:pt idx="8">
                  <c:v>0.031646689753836575</c:v>
                </c:pt>
                <c:pt idx="9">
                  <c:v>0.03145301356195263</c:v>
                </c:pt>
                <c:pt idx="10">
                  <c:v>0.031233513877817497</c:v>
                </c:pt>
                <c:pt idx="11">
                  <c:v>0.030988190701431165</c:v>
                </c:pt>
                <c:pt idx="12">
                  <c:v>0.030717044032793645</c:v>
                </c:pt>
                <c:pt idx="13">
                  <c:v>0.03042007387190493</c:v>
                </c:pt>
                <c:pt idx="14">
                  <c:v>0.030097280218765024</c:v>
                </c:pt>
                <c:pt idx="15">
                  <c:v>0.029748663073373923</c:v>
                </c:pt>
                <c:pt idx="16">
                  <c:v>0.029374222435731626</c:v>
                </c:pt>
                <c:pt idx="17">
                  <c:v>0.028973958305838137</c:v>
                </c:pt>
                <c:pt idx="18">
                  <c:v>0.02854787068369346</c:v>
                </c:pt>
                <c:pt idx="19">
                  <c:v>0.02809595956929759</c:v>
                </c:pt>
                <c:pt idx="20">
                  <c:v>0.02761822496265052</c:v>
                </c:pt>
                <c:pt idx="21">
                  <c:v>0.02711466686375227</c:v>
                </c:pt>
                <c:pt idx="22">
                  <c:v>0.026585285272602815</c:v>
                </c:pt>
                <c:pt idx="23">
                  <c:v>0.026030080189202175</c:v>
                </c:pt>
                <c:pt idx="24">
                  <c:v>0.02544905161355034</c:v>
                </c:pt>
                <c:pt idx="25">
                  <c:v>0.02484219954564731</c:v>
                </c:pt>
                <c:pt idx="26">
                  <c:v>0.02420952398549309</c:v>
                </c:pt>
                <c:pt idx="27">
                  <c:v>0.023551024933087677</c:v>
                </c:pt>
                <c:pt idx="28">
                  <c:v>0.022866702388431075</c:v>
                </c:pt>
                <c:pt idx="29">
                  <c:v>0.02215655635152328</c:v>
                </c:pt>
                <c:pt idx="30">
                  <c:v>0.021420586822364286</c:v>
                </c:pt>
                <c:pt idx="31">
                  <c:v>0.020658793800954096</c:v>
                </c:pt>
                <c:pt idx="32">
                  <c:v>0.019871177287292725</c:v>
                </c:pt>
                <c:pt idx="33">
                  <c:v>0.019057737281380157</c:v>
                </c:pt>
                <c:pt idx="34">
                  <c:v>0.018218473783216393</c:v>
                </c:pt>
                <c:pt idx="35">
                  <c:v>0.017353386792801438</c:v>
                </c:pt>
                <c:pt idx="36">
                  <c:v>0.016462476310135293</c:v>
                </c:pt>
                <c:pt idx="37">
                  <c:v>0.01554574233521795</c:v>
                </c:pt>
                <c:pt idx="38">
                  <c:v>0.014603184868049417</c:v>
                </c:pt>
                <c:pt idx="39">
                  <c:v>0.01363480390862969</c:v>
                </c:pt>
                <c:pt idx="40">
                  <c:v>0.012640599456958774</c:v>
                </c:pt>
                <c:pt idx="41">
                  <c:v>0.011620571513036668</c:v>
                </c:pt>
                <c:pt idx="42">
                  <c:v>0.010574720076863369</c:v>
                </c:pt>
                <c:pt idx="43">
                  <c:v>0.009503045148438881</c:v>
                </c:pt>
                <c:pt idx="44">
                  <c:v>0.008405546727763199</c:v>
                </c:pt>
                <c:pt idx="45">
                  <c:v>0.0072822248148363185</c:v>
                </c:pt>
                <c:pt idx="46">
                  <c:v>0.006133079409658251</c:v>
                </c:pt>
                <c:pt idx="47">
                  <c:v>0.004958110512228991</c:v>
                </c:pt>
                <c:pt idx="48">
                  <c:v>0.0037573181225485364</c:v>
                </c:pt>
                <c:pt idx="49">
                  <c:v>0.0025307022406168946</c:v>
                </c:pt>
                <c:pt idx="50">
                  <c:v>0.0012782628664340535</c:v>
                </c:pt>
                <c:pt idx="51">
                  <c:v>2.4464926441389564E-17</c:v>
                </c:pt>
                <c:pt idx="52">
                  <c:v>-0.0012782628664340066</c:v>
                </c:pt>
                <c:pt idx="53">
                  <c:v>-0.0025307022406168465</c:v>
                </c:pt>
                <c:pt idx="54">
                  <c:v>-0.0037573181225484943</c:v>
                </c:pt>
                <c:pt idx="55">
                  <c:v>-0.004958110512228946</c:v>
                </c:pt>
                <c:pt idx="56">
                  <c:v>-0.006133079409658212</c:v>
                </c:pt>
                <c:pt idx="57">
                  <c:v>-0.007282224814836279</c:v>
                </c:pt>
                <c:pt idx="58">
                  <c:v>-0.008405546727763159</c:v>
                </c:pt>
                <c:pt idx="59">
                  <c:v>-0.009503045148438838</c:v>
                </c:pt>
                <c:pt idx="60">
                  <c:v>-0.010574720076863327</c:v>
                </c:pt>
                <c:pt idx="61">
                  <c:v>-0.01162057151303663</c:v>
                </c:pt>
                <c:pt idx="62">
                  <c:v>-0.012640599456958742</c:v>
                </c:pt>
                <c:pt idx="63">
                  <c:v>-0.013634803908629655</c:v>
                </c:pt>
                <c:pt idx="64">
                  <c:v>-0.014603184868049377</c:v>
                </c:pt>
                <c:pt idx="65">
                  <c:v>-0.015545742335217903</c:v>
                </c:pt>
                <c:pt idx="66">
                  <c:v>-0.01646247631013524</c:v>
                </c:pt>
                <c:pt idx="67">
                  <c:v>-0.017353386792801396</c:v>
                </c:pt>
                <c:pt idx="68">
                  <c:v>-0.018218473783216338</c:v>
                </c:pt>
                <c:pt idx="69">
                  <c:v>-0.019057737281380098</c:v>
                </c:pt>
                <c:pt idx="70">
                  <c:v>-0.019871177287292666</c:v>
                </c:pt>
                <c:pt idx="71">
                  <c:v>-0.020658793800954034</c:v>
                </c:pt>
                <c:pt idx="72">
                  <c:v>-0.02142058682236423</c:v>
                </c:pt>
                <c:pt idx="73">
                  <c:v>-0.02215655635152322</c:v>
                </c:pt>
                <c:pt idx="74">
                  <c:v>-0.02286670238843102</c:v>
                </c:pt>
                <c:pt idx="75">
                  <c:v>-0.023551024933087618</c:v>
                </c:pt>
                <c:pt idx="76">
                  <c:v>-0.02420952398549304</c:v>
                </c:pt>
                <c:pt idx="77">
                  <c:v>-0.024842199545647266</c:v>
                </c:pt>
                <c:pt idx="78">
                  <c:v>-0.025449051613550273</c:v>
                </c:pt>
                <c:pt idx="79">
                  <c:v>-0.026030080189202127</c:v>
                </c:pt>
                <c:pt idx="80">
                  <c:v>-0.026585285272602767</c:v>
                </c:pt>
                <c:pt idx="81">
                  <c:v>-0.027114666863752204</c:v>
                </c:pt>
                <c:pt idx="82">
                  <c:v>-0.027618224962650463</c:v>
                </c:pt>
                <c:pt idx="83">
                  <c:v>-0.028095959569297533</c:v>
                </c:pt>
                <c:pt idx="84">
                  <c:v>-0.028547870683693414</c:v>
                </c:pt>
                <c:pt idx="85">
                  <c:v>-0.02897395830583807</c:v>
                </c:pt>
                <c:pt idx="86">
                  <c:v>-0.029374222435731567</c:v>
                </c:pt>
                <c:pt idx="87">
                  <c:v>-0.029748663073373892</c:v>
                </c:pt>
                <c:pt idx="88">
                  <c:v>-0.030097280218764982</c:v>
                </c:pt>
                <c:pt idx="89">
                  <c:v>-0.0304200738719049</c:v>
                </c:pt>
                <c:pt idx="90">
                  <c:v>-0.030717044032793607</c:v>
                </c:pt>
                <c:pt idx="91">
                  <c:v>-0.03098819070143114</c:v>
                </c:pt>
                <c:pt idx="92">
                  <c:v>-0.031233513877817462</c:v>
                </c:pt>
                <c:pt idx="93">
                  <c:v>-0.0314530135619526</c:v>
                </c:pt>
                <c:pt idx="94">
                  <c:v>-0.031646689753836554</c:v>
                </c:pt>
                <c:pt idx="95">
                  <c:v>-0.03181454245346931</c:v>
                </c:pt>
                <c:pt idx="96">
                  <c:v>-0.03195657166085087</c:v>
                </c:pt>
                <c:pt idx="97">
                  <c:v>-0.03207277737598126</c:v>
                </c:pt>
                <c:pt idx="98">
                  <c:v>-0.032163159598860444</c:v>
                </c:pt>
                <c:pt idx="99">
                  <c:v>-0.03222771832948842</c:v>
                </c:pt>
                <c:pt idx="100">
                  <c:v>-0.032266453567865186</c:v>
                </c:pt>
                <c:pt idx="101">
                  <c:v>-0.03227936531399081</c:v>
                </c:pt>
              </c:numCache>
            </c:numRef>
          </c:yVal>
          <c:smooth val="1"/>
        </c:ser>
        <c:axId val="23504708"/>
        <c:axId val="10215781"/>
      </c:scatterChart>
      <c:val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10215781"/>
        <c:crosses val="autoZero"/>
        <c:crossBetween val="midCat"/>
        <c:dispUnits/>
        <c:majorUnit val="1"/>
        <c:minorUnit val="0.5"/>
      </c:valAx>
      <c:valAx>
        <c:axId val="10215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Déformée Y(m)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interméd.'!$C$10</c:f>
              <c:strCache>
                <c:ptCount val="1"/>
                <c:pt idx="0">
                  <c:v>YR(m)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/>
            </c:numRef>
          </c:xVal>
          <c:yVal>
            <c:numRef>
              <c:f>'+appui interméd.'!$C$11:$C$112</c:f>
              <c:numCache>
                <c:ptCount val="102"/>
                <c:pt idx="0">
                  <c:v>0</c:v>
                </c:pt>
                <c:pt idx="1">
                  <c:v>0.0032275061398615596</c:v>
                </c:pt>
                <c:pt idx="2">
                  <c:v>0.0032275061398615596</c:v>
                </c:pt>
                <c:pt idx="3">
                  <c:v>0.006452429930498</c:v>
                </c:pt>
                <c:pt idx="4">
                  <c:v>0.009672189022684205</c:v>
                </c:pt>
                <c:pt idx="5">
                  <c:v>0.012884201067195048</c:v>
                </c:pt>
                <c:pt idx="6">
                  <c:v>0.016085883714805415</c:v>
                </c:pt>
                <c:pt idx="7">
                  <c:v>0.019274654616290184</c:v>
                </c:pt>
                <c:pt idx="8">
                  <c:v>0.022447931422424242</c:v>
                </c:pt>
                <c:pt idx="9">
                  <c:v>0.025603131783982457</c:v>
                </c:pt>
                <c:pt idx="10">
                  <c:v>0.028737673351739722</c:v>
                </c:pt>
                <c:pt idx="11">
                  <c:v>0.03184897377647091</c:v>
                </c:pt>
                <c:pt idx="12">
                  <c:v>0.03493445070895092</c:v>
                </c:pt>
                <c:pt idx="13">
                  <c:v>0.03799152179995461</c:v>
                </c:pt>
                <c:pt idx="14">
                  <c:v>0.04101760470025687</c:v>
                </c:pt>
                <c:pt idx="15">
                  <c:v>0.044010117060632584</c:v>
                </c:pt>
                <c:pt idx="16">
                  <c:v>0.046966476531856614</c:v>
                </c:pt>
                <c:pt idx="17">
                  <c:v>0.04988410076470386</c:v>
                </c:pt>
                <c:pt idx="18">
                  <c:v>0.052760407409949216</c:v>
                </c:pt>
                <c:pt idx="19">
                  <c:v>0.05559281411836753</c:v>
                </c:pt>
                <c:pt idx="20">
                  <c:v>0.05837873854073369</c:v>
                </c:pt>
                <c:pt idx="21">
                  <c:v>0.06111559832782259</c:v>
                </c:pt>
                <c:pt idx="22">
                  <c:v>0.06380081113040911</c:v>
                </c:pt>
                <c:pt idx="23">
                  <c:v>0.06643179459926811</c:v>
                </c:pt>
                <c:pt idx="24">
                  <c:v>0.06900596638517449</c:v>
                </c:pt>
                <c:pt idx="25">
                  <c:v>0.07152074413890315</c:v>
                </c:pt>
                <c:pt idx="26">
                  <c:v>0.07397354551122894</c:v>
                </c:pt>
                <c:pt idx="27">
                  <c:v>0.07636178815292673</c:v>
                </c:pt>
                <c:pt idx="28">
                  <c:v>0.07868288971477143</c:v>
                </c:pt>
                <c:pt idx="29">
                  <c:v>0.0809342678475379</c:v>
                </c:pt>
                <c:pt idx="30">
                  <c:v>0.08311334020200106</c:v>
                </c:pt>
                <c:pt idx="31">
                  <c:v>0.08521752442893575</c:v>
                </c:pt>
                <c:pt idx="32">
                  <c:v>0.08724423817911682</c:v>
                </c:pt>
                <c:pt idx="33">
                  <c:v>0.08919089910331925</c:v>
                </c:pt>
                <c:pt idx="34">
                  <c:v>0.09105492485231782</c:v>
                </c:pt>
                <c:pt idx="35">
                  <c:v>0.09283373307688747</c:v>
                </c:pt>
                <c:pt idx="36">
                  <c:v>0.09452474142780308</c:v>
                </c:pt>
                <c:pt idx="37">
                  <c:v>0.09612536755583952</c:v>
                </c:pt>
                <c:pt idx="38">
                  <c:v>0.09763302911177163</c:v>
                </c:pt>
                <c:pt idx="39">
                  <c:v>0.09904514374637435</c:v>
                </c:pt>
                <c:pt idx="40">
                  <c:v>0.10035912911042251</c:v>
                </c:pt>
                <c:pt idx="41">
                  <c:v>0.10157240285469107</c:v>
                </c:pt>
                <c:pt idx="42">
                  <c:v>0.10268238262995481</c:v>
                </c:pt>
                <c:pt idx="43">
                  <c:v>0.10368648608698867</c:v>
                </c:pt>
                <c:pt idx="44">
                  <c:v>0.10458213087656754</c:v>
                </c:pt>
                <c:pt idx="45">
                  <c:v>0.10536673464946629</c:v>
                </c:pt>
                <c:pt idx="46">
                  <c:v>0.10603771505645977</c:v>
                </c:pt>
                <c:pt idx="47">
                  <c:v>0.10659248974832289</c:v>
                </c:pt>
                <c:pt idx="48">
                  <c:v>0.10702847637583053</c:v>
                </c:pt>
                <c:pt idx="49">
                  <c:v>0.10734309258975755</c:v>
                </c:pt>
                <c:pt idx="50">
                  <c:v>0.10753375604087885</c:v>
                </c:pt>
                <c:pt idx="51">
                  <c:v>0.10759788437996931</c:v>
                </c:pt>
                <c:pt idx="52">
                  <c:v>0.10753375604087886</c:v>
                </c:pt>
                <c:pt idx="53">
                  <c:v>0.10734309258975754</c:v>
                </c:pt>
                <c:pt idx="54">
                  <c:v>0.10702847637583052</c:v>
                </c:pt>
                <c:pt idx="55">
                  <c:v>0.10659248974832292</c:v>
                </c:pt>
                <c:pt idx="56">
                  <c:v>0.1060377150564598</c:v>
                </c:pt>
                <c:pt idx="57">
                  <c:v>0.1053667346494663</c:v>
                </c:pt>
                <c:pt idx="58">
                  <c:v>0.10458213087656758</c:v>
                </c:pt>
                <c:pt idx="59">
                  <c:v>0.10368648608698873</c:v>
                </c:pt>
                <c:pt idx="60">
                  <c:v>0.10268238262995484</c:v>
                </c:pt>
                <c:pt idx="61">
                  <c:v>0.1015724028546911</c:v>
                </c:pt>
                <c:pt idx="62">
                  <c:v>0.10035912911042258</c:v>
                </c:pt>
                <c:pt idx="63">
                  <c:v>0.0990451437463744</c:v>
                </c:pt>
                <c:pt idx="64">
                  <c:v>0.09763302911177171</c:v>
                </c:pt>
                <c:pt idx="65">
                  <c:v>0.09612536755583957</c:v>
                </c:pt>
                <c:pt idx="66">
                  <c:v>0.09452474142780318</c:v>
                </c:pt>
                <c:pt idx="67">
                  <c:v>0.09283373307688758</c:v>
                </c:pt>
                <c:pt idx="68">
                  <c:v>0.09105492485231795</c:v>
                </c:pt>
                <c:pt idx="69">
                  <c:v>0.08919089910331937</c:v>
                </c:pt>
                <c:pt idx="70">
                  <c:v>0.08724423817911697</c:v>
                </c:pt>
                <c:pt idx="71">
                  <c:v>0.0852175244289359</c:v>
                </c:pt>
                <c:pt idx="72">
                  <c:v>0.08311334020200122</c:v>
                </c:pt>
                <c:pt idx="73">
                  <c:v>0.0809342678475381</c:v>
                </c:pt>
                <c:pt idx="74">
                  <c:v>0.07868288971477162</c:v>
                </c:pt>
                <c:pt idx="75">
                  <c:v>0.07636178815292695</c:v>
                </c:pt>
                <c:pt idx="76">
                  <c:v>0.07397354551122916</c:v>
                </c:pt>
                <c:pt idx="77">
                  <c:v>0.0715207441389034</c:v>
                </c:pt>
                <c:pt idx="78">
                  <c:v>0.06900596638517478</c:v>
                </c:pt>
                <c:pt idx="79">
                  <c:v>0.0664317945992684</c:v>
                </c:pt>
                <c:pt idx="80">
                  <c:v>0.06380081113040939</c:v>
                </c:pt>
                <c:pt idx="81">
                  <c:v>0.06111559832782291</c:v>
                </c:pt>
                <c:pt idx="82">
                  <c:v>0.058378738540734054</c:v>
                </c:pt>
                <c:pt idx="83">
                  <c:v>0.05559281411836789</c:v>
                </c:pt>
                <c:pt idx="84">
                  <c:v>0.0527604074099496</c:v>
                </c:pt>
                <c:pt idx="85">
                  <c:v>0.04988410076470429</c:v>
                </c:pt>
                <c:pt idx="86">
                  <c:v>0.046966476531857024</c:v>
                </c:pt>
                <c:pt idx="87">
                  <c:v>0.044010117060632986</c:v>
                </c:pt>
                <c:pt idx="88">
                  <c:v>0.0410176047002573</c:v>
                </c:pt>
                <c:pt idx="89">
                  <c:v>0.03799152179995508</c:v>
                </c:pt>
                <c:pt idx="90">
                  <c:v>0.03493445070895139</c:v>
                </c:pt>
                <c:pt idx="91">
                  <c:v>0.0318489737764714</c:v>
                </c:pt>
                <c:pt idx="92">
                  <c:v>0.028737673351740232</c:v>
                </c:pt>
                <c:pt idx="93">
                  <c:v>0.02560313178398299</c:v>
                </c:pt>
                <c:pt idx="94">
                  <c:v>0.02244793142242478</c:v>
                </c:pt>
                <c:pt idx="95">
                  <c:v>0.019274654616290743</c:v>
                </c:pt>
                <c:pt idx="96">
                  <c:v>0.016085883714805994</c:v>
                </c:pt>
                <c:pt idx="97">
                  <c:v>0.012884201067195594</c:v>
                </c:pt>
                <c:pt idx="98">
                  <c:v>0.009672189022684755</c:v>
                </c:pt>
                <c:pt idx="99">
                  <c:v>0.006452429930498563</c:v>
                </c:pt>
                <c:pt idx="100">
                  <c:v>0.0032275061398621824</c:v>
                </c:pt>
                <c:pt idx="101">
                  <c:v>6.522560269672795E-16</c:v>
                </c:pt>
              </c:numCache>
            </c:numRef>
          </c:yVal>
          <c:smooth val="1"/>
        </c:ser>
        <c:axId val="24833166"/>
        <c:axId val="22171903"/>
      </c:scatterChart>
      <c:valAx>
        <c:axId val="24833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22171903"/>
        <c:crosses val="autoZero"/>
        <c:crossBetween val="midCat"/>
        <c:dispUnits/>
        <c:majorUnit val="1"/>
        <c:minorUnit val="0.5"/>
      </c:valAx>
      <c:valAx>
        <c:axId val="2217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Moment fléchissant Mz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interméd.'!$H$10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/>
            </c:numRef>
          </c:xVal>
          <c:yVal>
            <c:numRef>
              <c:f>'+appui interméd.'!$D$11:$D$112</c:f>
              <c:numCache>
                <c:ptCount val="102"/>
                <c:pt idx="0">
                  <c:v>0</c:v>
                </c:pt>
                <c:pt idx="1">
                  <c:v>-293.5</c:v>
                </c:pt>
                <c:pt idx="2">
                  <c:v>-293.5</c:v>
                </c:pt>
                <c:pt idx="3">
                  <c:v>-587</c:v>
                </c:pt>
                <c:pt idx="4">
                  <c:v>-880.5000000000002</c:v>
                </c:pt>
                <c:pt idx="5">
                  <c:v>-1174</c:v>
                </c:pt>
                <c:pt idx="6">
                  <c:v>-1467.5</c:v>
                </c:pt>
                <c:pt idx="7">
                  <c:v>-1761</c:v>
                </c:pt>
                <c:pt idx="8">
                  <c:v>-2054.5</c:v>
                </c:pt>
                <c:pt idx="9">
                  <c:v>-2347.9999999999995</c:v>
                </c:pt>
                <c:pt idx="10">
                  <c:v>-2641.4999999999995</c:v>
                </c:pt>
                <c:pt idx="11">
                  <c:v>-2934.9999999999995</c:v>
                </c:pt>
                <c:pt idx="12">
                  <c:v>-3228.4999999999995</c:v>
                </c:pt>
                <c:pt idx="13">
                  <c:v>-3522</c:v>
                </c:pt>
                <c:pt idx="14">
                  <c:v>-3815.5</c:v>
                </c:pt>
                <c:pt idx="15">
                  <c:v>-4109.000000000001</c:v>
                </c:pt>
                <c:pt idx="16">
                  <c:v>-4402.500000000001</c:v>
                </c:pt>
                <c:pt idx="17">
                  <c:v>-4696.000000000001</c:v>
                </c:pt>
                <c:pt idx="18">
                  <c:v>-4989.500000000002</c:v>
                </c:pt>
                <c:pt idx="19">
                  <c:v>-5283.000000000002</c:v>
                </c:pt>
                <c:pt idx="20">
                  <c:v>-5576.500000000002</c:v>
                </c:pt>
                <c:pt idx="21">
                  <c:v>-5870.000000000002</c:v>
                </c:pt>
                <c:pt idx="22">
                  <c:v>-6163.500000000002</c:v>
                </c:pt>
                <c:pt idx="23">
                  <c:v>-6457.000000000002</c:v>
                </c:pt>
                <c:pt idx="24">
                  <c:v>-6750.500000000002</c:v>
                </c:pt>
                <c:pt idx="25">
                  <c:v>-7044.000000000003</c:v>
                </c:pt>
                <c:pt idx="26">
                  <c:v>-7337.500000000003</c:v>
                </c:pt>
                <c:pt idx="27">
                  <c:v>-7631.000000000003</c:v>
                </c:pt>
                <c:pt idx="28">
                  <c:v>-7924.500000000003</c:v>
                </c:pt>
                <c:pt idx="29">
                  <c:v>-8218.000000000004</c:v>
                </c:pt>
                <c:pt idx="30">
                  <c:v>-8511.500000000004</c:v>
                </c:pt>
                <c:pt idx="31">
                  <c:v>-8805.000000000004</c:v>
                </c:pt>
                <c:pt idx="32">
                  <c:v>-9098.500000000004</c:v>
                </c:pt>
                <c:pt idx="33">
                  <c:v>-9392.000000000004</c:v>
                </c:pt>
                <c:pt idx="34">
                  <c:v>-9685.500000000004</c:v>
                </c:pt>
                <c:pt idx="35">
                  <c:v>-9979.000000000004</c:v>
                </c:pt>
                <c:pt idx="36">
                  <c:v>-10272.500000000005</c:v>
                </c:pt>
                <c:pt idx="37">
                  <c:v>-10566.000000000005</c:v>
                </c:pt>
                <c:pt idx="38">
                  <c:v>-10859.500000000005</c:v>
                </c:pt>
                <c:pt idx="39">
                  <c:v>-11153.000000000005</c:v>
                </c:pt>
                <c:pt idx="40">
                  <c:v>-11446.500000000005</c:v>
                </c:pt>
                <c:pt idx="41">
                  <c:v>-11740.000000000005</c:v>
                </c:pt>
                <c:pt idx="42">
                  <c:v>-12033.500000000004</c:v>
                </c:pt>
                <c:pt idx="43">
                  <c:v>-12327.000000000004</c:v>
                </c:pt>
                <c:pt idx="44">
                  <c:v>-12620.500000000002</c:v>
                </c:pt>
                <c:pt idx="45">
                  <c:v>-12914.000000000002</c:v>
                </c:pt>
                <c:pt idx="46">
                  <c:v>-13207.5</c:v>
                </c:pt>
                <c:pt idx="47">
                  <c:v>-13501</c:v>
                </c:pt>
                <c:pt idx="48">
                  <c:v>-13794.499999999996</c:v>
                </c:pt>
                <c:pt idx="49">
                  <c:v>-14087.999999999996</c:v>
                </c:pt>
                <c:pt idx="50">
                  <c:v>-14381.499999999996</c:v>
                </c:pt>
                <c:pt idx="51">
                  <c:v>-14675.000000000005</c:v>
                </c:pt>
                <c:pt idx="52">
                  <c:v>-14381.500000000007</c:v>
                </c:pt>
                <c:pt idx="53">
                  <c:v>-14088.000000000005</c:v>
                </c:pt>
                <c:pt idx="54">
                  <c:v>-13794.500000000007</c:v>
                </c:pt>
                <c:pt idx="55">
                  <c:v>-13501.00000000001</c:v>
                </c:pt>
                <c:pt idx="56">
                  <c:v>-13207.500000000011</c:v>
                </c:pt>
                <c:pt idx="57">
                  <c:v>-12914.000000000011</c:v>
                </c:pt>
                <c:pt idx="58">
                  <c:v>-12620.500000000015</c:v>
                </c:pt>
                <c:pt idx="59">
                  <c:v>-12327.000000000013</c:v>
                </c:pt>
                <c:pt idx="60">
                  <c:v>-12033.500000000015</c:v>
                </c:pt>
                <c:pt idx="61">
                  <c:v>-11740.000000000016</c:v>
                </c:pt>
                <c:pt idx="62">
                  <c:v>-11446.500000000015</c:v>
                </c:pt>
                <c:pt idx="63">
                  <c:v>-11153.000000000018</c:v>
                </c:pt>
                <c:pt idx="64">
                  <c:v>-10859.500000000018</c:v>
                </c:pt>
                <c:pt idx="65">
                  <c:v>-10566.000000000018</c:v>
                </c:pt>
                <c:pt idx="66">
                  <c:v>-10272.50000000002</c:v>
                </c:pt>
                <c:pt idx="67">
                  <c:v>-9979.000000000022</c:v>
                </c:pt>
                <c:pt idx="68">
                  <c:v>-9685.500000000024</c:v>
                </c:pt>
                <c:pt idx="69">
                  <c:v>-9392.000000000025</c:v>
                </c:pt>
                <c:pt idx="70">
                  <c:v>-9098.500000000025</c:v>
                </c:pt>
                <c:pt idx="71">
                  <c:v>-8805.000000000027</c:v>
                </c:pt>
                <c:pt idx="72">
                  <c:v>-8511.50000000003</c:v>
                </c:pt>
                <c:pt idx="73">
                  <c:v>-8218.000000000027</c:v>
                </c:pt>
                <c:pt idx="74">
                  <c:v>-7924.500000000029</c:v>
                </c:pt>
                <c:pt idx="75">
                  <c:v>-7631.000000000031</c:v>
                </c:pt>
                <c:pt idx="76">
                  <c:v>-7337.500000000029</c:v>
                </c:pt>
                <c:pt idx="77">
                  <c:v>-7044.000000000033</c:v>
                </c:pt>
                <c:pt idx="78">
                  <c:v>-6750.500000000035</c:v>
                </c:pt>
                <c:pt idx="79">
                  <c:v>-6457.000000000033</c:v>
                </c:pt>
                <c:pt idx="80">
                  <c:v>-6163.500000000033</c:v>
                </c:pt>
                <c:pt idx="81">
                  <c:v>-5870.000000000036</c:v>
                </c:pt>
                <c:pt idx="82">
                  <c:v>-5576.50000000004</c:v>
                </c:pt>
                <c:pt idx="83">
                  <c:v>-5283.00000000004</c:v>
                </c:pt>
                <c:pt idx="84">
                  <c:v>-4989.50000000004</c:v>
                </c:pt>
                <c:pt idx="85">
                  <c:v>-4696.00000000004</c:v>
                </c:pt>
                <c:pt idx="86">
                  <c:v>-4402.500000000044</c:v>
                </c:pt>
                <c:pt idx="87">
                  <c:v>-4109.000000000044</c:v>
                </c:pt>
                <c:pt idx="88">
                  <c:v>-3815.5000000000437</c:v>
                </c:pt>
                <c:pt idx="89">
                  <c:v>-3522.0000000000473</c:v>
                </c:pt>
                <c:pt idx="90">
                  <c:v>-3228.5000000000437</c:v>
                </c:pt>
                <c:pt idx="91">
                  <c:v>-2935.0000000000473</c:v>
                </c:pt>
                <c:pt idx="92">
                  <c:v>-2641.5000000000473</c:v>
                </c:pt>
                <c:pt idx="93">
                  <c:v>-2348.000000000051</c:v>
                </c:pt>
                <c:pt idx="94">
                  <c:v>-2054.500000000051</c:v>
                </c:pt>
                <c:pt idx="95">
                  <c:v>-1761.000000000051</c:v>
                </c:pt>
                <c:pt idx="96">
                  <c:v>-1467.5000000000546</c:v>
                </c:pt>
                <c:pt idx="97">
                  <c:v>-1174.0000000000546</c:v>
                </c:pt>
                <c:pt idx="98">
                  <c:v>-880.5000000000582</c:v>
                </c:pt>
                <c:pt idx="99">
                  <c:v>-587.0000000000582</c:v>
                </c:pt>
                <c:pt idx="100">
                  <c:v>-293.50000000005457</c:v>
                </c:pt>
                <c:pt idx="101">
                  <c:v>-5.820766091346741E-11</c:v>
                </c:pt>
              </c:numCache>
            </c:numRef>
          </c:yVal>
          <c:smooth val="1"/>
        </c:ser>
        <c:axId val="65329400"/>
        <c:axId val="51093689"/>
      </c:scatterChart>
      <c:valAx>
        <c:axId val="6532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51093689"/>
        <c:crosses val="autoZero"/>
        <c:crossBetween val="midCat"/>
        <c:dispUnits/>
        <c:majorUnit val="1"/>
        <c:minorUnit val="0.5"/>
      </c:valAx>
      <c:valAx>
        <c:axId val="51093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65329400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interméd.'!$I$10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/>
            </c:numRef>
          </c:xVal>
          <c:yVal>
            <c:numRef>
              <c:f>'+appui interméd.'!$E$11:$E$112</c:f>
              <c:numCache>
                <c:ptCount val="102"/>
                <c:pt idx="0">
                  <c:v>2935</c:v>
                </c:pt>
                <c:pt idx="1">
                  <c:v>2935</c:v>
                </c:pt>
                <c:pt idx="2">
                  <c:v>2935</c:v>
                </c:pt>
                <c:pt idx="3">
                  <c:v>2935</c:v>
                </c:pt>
                <c:pt idx="4">
                  <c:v>2935</c:v>
                </c:pt>
                <c:pt idx="5">
                  <c:v>2935</c:v>
                </c:pt>
                <c:pt idx="6">
                  <c:v>2935</c:v>
                </c:pt>
                <c:pt idx="7">
                  <c:v>2935</c:v>
                </c:pt>
                <c:pt idx="8">
                  <c:v>2935</c:v>
                </c:pt>
                <c:pt idx="9">
                  <c:v>2935</c:v>
                </c:pt>
                <c:pt idx="10">
                  <c:v>2935</c:v>
                </c:pt>
                <c:pt idx="11">
                  <c:v>2935</c:v>
                </c:pt>
                <c:pt idx="12">
                  <c:v>2935</c:v>
                </c:pt>
                <c:pt idx="13">
                  <c:v>2935</c:v>
                </c:pt>
                <c:pt idx="14">
                  <c:v>2935</c:v>
                </c:pt>
                <c:pt idx="15">
                  <c:v>2935</c:v>
                </c:pt>
                <c:pt idx="16">
                  <c:v>2935</c:v>
                </c:pt>
                <c:pt idx="17">
                  <c:v>2935</c:v>
                </c:pt>
                <c:pt idx="18">
                  <c:v>2935</c:v>
                </c:pt>
                <c:pt idx="19">
                  <c:v>2935</c:v>
                </c:pt>
                <c:pt idx="20">
                  <c:v>2935</c:v>
                </c:pt>
                <c:pt idx="21">
                  <c:v>2935</c:v>
                </c:pt>
                <c:pt idx="22">
                  <c:v>2935</c:v>
                </c:pt>
                <c:pt idx="23">
                  <c:v>2935</c:v>
                </c:pt>
                <c:pt idx="24">
                  <c:v>2935</c:v>
                </c:pt>
                <c:pt idx="25">
                  <c:v>2935</c:v>
                </c:pt>
                <c:pt idx="26">
                  <c:v>2935</c:v>
                </c:pt>
                <c:pt idx="27">
                  <c:v>2935</c:v>
                </c:pt>
                <c:pt idx="28">
                  <c:v>2935</c:v>
                </c:pt>
                <c:pt idx="29">
                  <c:v>2935</c:v>
                </c:pt>
                <c:pt idx="30">
                  <c:v>2935</c:v>
                </c:pt>
                <c:pt idx="31">
                  <c:v>2935</c:v>
                </c:pt>
                <c:pt idx="32">
                  <c:v>2935</c:v>
                </c:pt>
                <c:pt idx="33">
                  <c:v>2935</c:v>
                </c:pt>
                <c:pt idx="34">
                  <c:v>2935</c:v>
                </c:pt>
                <c:pt idx="35">
                  <c:v>2935</c:v>
                </c:pt>
                <c:pt idx="36">
                  <c:v>2935</c:v>
                </c:pt>
                <c:pt idx="37">
                  <c:v>2935</c:v>
                </c:pt>
                <c:pt idx="38">
                  <c:v>2935</c:v>
                </c:pt>
                <c:pt idx="39">
                  <c:v>2935</c:v>
                </c:pt>
                <c:pt idx="40">
                  <c:v>2935</c:v>
                </c:pt>
                <c:pt idx="41">
                  <c:v>2935</c:v>
                </c:pt>
                <c:pt idx="42">
                  <c:v>2935</c:v>
                </c:pt>
                <c:pt idx="43">
                  <c:v>2935</c:v>
                </c:pt>
                <c:pt idx="44">
                  <c:v>2935</c:v>
                </c:pt>
                <c:pt idx="45">
                  <c:v>2935</c:v>
                </c:pt>
                <c:pt idx="46">
                  <c:v>2935</c:v>
                </c:pt>
                <c:pt idx="47">
                  <c:v>2935</c:v>
                </c:pt>
                <c:pt idx="48">
                  <c:v>2935</c:v>
                </c:pt>
                <c:pt idx="49">
                  <c:v>2935</c:v>
                </c:pt>
                <c:pt idx="50">
                  <c:v>2935</c:v>
                </c:pt>
                <c:pt idx="51">
                  <c:v>-2935</c:v>
                </c:pt>
                <c:pt idx="52">
                  <c:v>-2935</c:v>
                </c:pt>
                <c:pt idx="53">
                  <c:v>-2935</c:v>
                </c:pt>
                <c:pt idx="54">
                  <c:v>-2935</c:v>
                </c:pt>
                <c:pt idx="55">
                  <c:v>-2935</c:v>
                </c:pt>
                <c:pt idx="56">
                  <c:v>-2935</c:v>
                </c:pt>
                <c:pt idx="57">
                  <c:v>-2935</c:v>
                </c:pt>
                <c:pt idx="58">
                  <c:v>-2935</c:v>
                </c:pt>
                <c:pt idx="59">
                  <c:v>-2935</c:v>
                </c:pt>
                <c:pt idx="60">
                  <c:v>-2935</c:v>
                </c:pt>
                <c:pt idx="61">
                  <c:v>-2935</c:v>
                </c:pt>
                <c:pt idx="62">
                  <c:v>-2935</c:v>
                </c:pt>
                <c:pt idx="63">
                  <c:v>-2935</c:v>
                </c:pt>
                <c:pt idx="64">
                  <c:v>-2935</c:v>
                </c:pt>
                <c:pt idx="65">
                  <c:v>-2935</c:v>
                </c:pt>
                <c:pt idx="66">
                  <c:v>-2935</c:v>
                </c:pt>
                <c:pt idx="67">
                  <c:v>-2935</c:v>
                </c:pt>
                <c:pt idx="68">
                  <c:v>-2935</c:v>
                </c:pt>
                <c:pt idx="69">
                  <c:v>-2935</c:v>
                </c:pt>
                <c:pt idx="70">
                  <c:v>-2935</c:v>
                </c:pt>
                <c:pt idx="71">
                  <c:v>-2935</c:v>
                </c:pt>
                <c:pt idx="72">
                  <c:v>-2935</c:v>
                </c:pt>
                <c:pt idx="73">
                  <c:v>-2935</c:v>
                </c:pt>
                <c:pt idx="74">
                  <c:v>-2935</c:v>
                </c:pt>
                <c:pt idx="75">
                  <c:v>-2935</c:v>
                </c:pt>
                <c:pt idx="76">
                  <c:v>-2935</c:v>
                </c:pt>
                <c:pt idx="77">
                  <c:v>-2935</c:v>
                </c:pt>
                <c:pt idx="78">
                  <c:v>-2935</c:v>
                </c:pt>
                <c:pt idx="79">
                  <c:v>-2935</c:v>
                </c:pt>
                <c:pt idx="80">
                  <c:v>-2935</c:v>
                </c:pt>
                <c:pt idx="81">
                  <c:v>-2935</c:v>
                </c:pt>
                <c:pt idx="82">
                  <c:v>-2935</c:v>
                </c:pt>
                <c:pt idx="83">
                  <c:v>-2935</c:v>
                </c:pt>
                <c:pt idx="84">
                  <c:v>-2935</c:v>
                </c:pt>
                <c:pt idx="85">
                  <c:v>-2935</c:v>
                </c:pt>
                <c:pt idx="86">
                  <c:v>-2935</c:v>
                </c:pt>
                <c:pt idx="87">
                  <c:v>-2935</c:v>
                </c:pt>
                <c:pt idx="88">
                  <c:v>-2935</c:v>
                </c:pt>
                <c:pt idx="89">
                  <c:v>-2935</c:v>
                </c:pt>
                <c:pt idx="90">
                  <c:v>-2935</c:v>
                </c:pt>
                <c:pt idx="91">
                  <c:v>-2935</c:v>
                </c:pt>
                <c:pt idx="92">
                  <c:v>-2935</c:v>
                </c:pt>
                <c:pt idx="93">
                  <c:v>-2935</c:v>
                </c:pt>
                <c:pt idx="94">
                  <c:v>-2935</c:v>
                </c:pt>
                <c:pt idx="95">
                  <c:v>-2935</c:v>
                </c:pt>
                <c:pt idx="96">
                  <c:v>-2935</c:v>
                </c:pt>
                <c:pt idx="97">
                  <c:v>-2935</c:v>
                </c:pt>
                <c:pt idx="98">
                  <c:v>-2935</c:v>
                </c:pt>
                <c:pt idx="99">
                  <c:v>-2935</c:v>
                </c:pt>
                <c:pt idx="100">
                  <c:v>-2935</c:v>
                </c:pt>
                <c:pt idx="101">
                  <c:v>-2935</c:v>
                </c:pt>
              </c:numCache>
            </c:numRef>
          </c:yVal>
          <c:smooth val="1"/>
        </c:ser>
        <c:axId val="57190018"/>
        <c:axId val="44948115"/>
      </c:scatterChart>
      <c:valAx>
        <c:axId val="57190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44948115"/>
        <c:crosses val="autoZero"/>
        <c:crossBetween val="midCat"/>
        <c:dispUnits/>
        <c:majorUnit val="1"/>
        <c:minorUnit val="0.5"/>
      </c:valAx>
      <c:valAx>
        <c:axId val="4494811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57190018"/>
        <c:crosses val="autoZero"/>
        <c:crossBetween val="midCat"/>
        <c:dispUnits/>
        <c:majorUnit val="2000"/>
        <c:minorUnit val="10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pente y'MA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'modif liaisons appuis'!$B$9</c:f>
              <c:strCache>
                <c:ptCount val="1"/>
                <c:pt idx="0">
                  <c:v>y'MA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 liaisons appuis'!$A$11:$A$112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'modif liaisons appuis'!$J$11:$J$112</c:f>
              <c:numCache>
                <c:ptCount val="102"/>
                <c:pt idx="0">
                  <c:v>-0.026859165330766537</c:v>
                </c:pt>
                <c:pt idx="1">
                  <c:v>-0.026846120770065048</c:v>
                </c:pt>
                <c:pt idx="2">
                  <c:v>-0.026846120770065048</c:v>
                </c:pt>
                <c:pt idx="3">
                  <c:v>-0.0268069870879606</c:v>
                </c:pt>
                <c:pt idx="4">
                  <c:v>-0.026741764284453177</c:v>
                </c:pt>
                <c:pt idx="5">
                  <c:v>-0.026650452359542793</c:v>
                </c:pt>
                <c:pt idx="6">
                  <c:v>-0.026533051313229437</c:v>
                </c:pt>
                <c:pt idx="7">
                  <c:v>-0.02638956114551311</c:v>
                </c:pt>
                <c:pt idx="8">
                  <c:v>-0.02621998185639382</c:v>
                </c:pt>
                <c:pt idx="9">
                  <c:v>-0.026024313445871562</c:v>
                </c:pt>
                <c:pt idx="10">
                  <c:v>-0.025802555913946333</c:v>
                </c:pt>
                <c:pt idx="11">
                  <c:v>-0.025554709260618137</c:v>
                </c:pt>
                <c:pt idx="12">
                  <c:v>-0.02528077348588698</c:v>
                </c:pt>
                <c:pt idx="13">
                  <c:v>-0.024980748589752844</c:v>
                </c:pt>
                <c:pt idx="14">
                  <c:v>-0.024654634572215756</c:v>
                </c:pt>
                <c:pt idx="15">
                  <c:v>-0.024302431433275686</c:v>
                </c:pt>
                <c:pt idx="16">
                  <c:v>-0.023924139172932644</c:v>
                </c:pt>
                <c:pt idx="17">
                  <c:v>-0.023519757791186643</c:v>
                </c:pt>
                <c:pt idx="18">
                  <c:v>-0.023089287288037674</c:v>
                </c:pt>
                <c:pt idx="19">
                  <c:v>-0.022632727663485737</c:v>
                </c:pt>
                <c:pt idx="20">
                  <c:v>-0.022150078917530822</c:v>
                </c:pt>
                <c:pt idx="21">
                  <c:v>-0.021641341050172958</c:v>
                </c:pt>
                <c:pt idx="22">
                  <c:v>-0.02110651406141211</c:v>
                </c:pt>
                <c:pt idx="23">
                  <c:v>-0.020545597951248298</c:v>
                </c:pt>
                <c:pt idx="24">
                  <c:v>-0.019958592719681523</c:v>
                </c:pt>
                <c:pt idx="25">
                  <c:v>-0.019345498366711775</c:v>
                </c:pt>
                <c:pt idx="26">
                  <c:v>-0.01870631489233906</c:v>
                </c:pt>
                <c:pt idx="27">
                  <c:v>-0.018041042296563375</c:v>
                </c:pt>
                <c:pt idx="28">
                  <c:v>-0.017349680579384723</c:v>
                </c:pt>
                <c:pt idx="29">
                  <c:v>-0.01663222974080311</c:v>
                </c:pt>
                <c:pt idx="30">
                  <c:v>-0.015888689780818522</c:v>
                </c:pt>
                <c:pt idx="31">
                  <c:v>-0.015119060699430965</c:v>
                </c:pt>
                <c:pt idx="32">
                  <c:v>-0.014323342496640447</c:v>
                </c:pt>
                <c:pt idx="33">
                  <c:v>-0.013501535172446955</c:v>
                </c:pt>
                <c:pt idx="34">
                  <c:v>-0.012653638726850502</c:v>
                </c:pt>
                <c:pt idx="35">
                  <c:v>-0.011779653159851071</c:v>
                </c:pt>
                <c:pt idx="36">
                  <c:v>-0.01087957847144868</c:v>
                </c:pt>
                <c:pt idx="37">
                  <c:v>-0.009953414661643315</c:v>
                </c:pt>
                <c:pt idx="38">
                  <c:v>-0.009001161730434987</c:v>
                </c:pt>
                <c:pt idx="39">
                  <c:v>-0.00802281967782369</c:v>
                </c:pt>
                <c:pt idx="40">
                  <c:v>-0.0070183885038094225</c:v>
                </c:pt>
                <c:pt idx="41">
                  <c:v>-0.005987868208392194</c:v>
                </c:pt>
                <c:pt idx="42">
                  <c:v>-0.004931258791571997</c:v>
                </c:pt>
                <c:pt idx="43">
                  <c:v>-0.003848560253348835</c:v>
                </c:pt>
                <c:pt idx="44">
                  <c:v>-0.0027397725937227018</c:v>
                </c:pt>
                <c:pt idx="45">
                  <c:v>-0.0016048958126936002</c:v>
                </c:pt>
                <c:pt idx="46">
                  <c:v>-0.0004439299102615346</c:v>
                </c:pt>
                <c:pt idx="47">
                  <c:v>0.000743125113573502</c:v>
                </c:pt>
                <c:pt idx="48">
                  <c:v>0.0019562692588115053</c:v>
                </c:pt>
                <c:pt idx="49">
                  <c:v>0.0031805451364143034</c:v>
                </c:pt>
                <c:pt idx="50">
                  <c:v>0.004400995357343737</c:v>
                </c:pt>
                <c:pt idx="51">
                  <c:v>0.005617619921599794</c:v>
                </c:pt>
                <c:pt idx="52">
                  <c:v>0.006830418829182483</c:v>
                </c:pt>
                <c:pt idx="53">
                  <c:v>0.0080393920800918</c:v>
                </c:pt>
                <c:pt idx="54">
                  <c:v>0.00924453967432775</c:v>
                </c:pt>
                <c:pt idx="55">
                  <c:v>0.01044586161189032</c:v>
                </c:pt>
                <c:pt idx="56">
                  <c:v>0.011643357892779531</c:v>
                </c:pt>
                <c:pt idx="57">
                  <c:v>0.01283702851699536</c:v>
                </c:pt>
                <c:pt idx="58">
                  <c:v>0.014026873484537825</c:v>
                </c:pt>
                <c:pt idx="59">
                  <c:v>0.015212892795406911</c:v>
                </c:pt>
                <c:pt idx="60">
                  <c:v>0.01639508644960263</c:v>
                </c:pt>
                <c:pt idx="61">
                  <c:v>0.01757345444712498</c:v>
                </c:pt>
                <c:pt idx="62">
                  <c:v>0.01874799678797396</c:v>
                </c:pt>
                <c:pt idx="63">
                  <c:v>0.019918713472149567</c:v>
                </c:pt>
                <c:pt idx="64">
                  <c:v>0.021085604499651807</c:v>
                </c:pt>
                <c:pt idx="65">
                  <c:v>0.022248669870480672</c:v>
                </c:pt>
                <c:pt idx="66">
                  <c:v>0.02340790958463616</c:v>
                </c:pt>
                <c:pt idx="67">
                  <c:v>0.02456332364211829</c:v>
                </c:pt>
                <c:pt idx="68">
                  <c:v>0.02571491204292703</c:v>
                </c:pt>
                <c:pt idx="69">
                  <c:v>0.026849477090852267</c:v>
                </c:pt>
                <c:pt idx="70">
                  <c:v>0.027953821089683834</c:v>
                </c:pt>
                <c:pt idx="71">
                  <c:v>0.029027944039421716</c:v>
                </c:pt>
                <c:pt idx="72">
                  <c:v>0.030071845940065955</c:v>
                </c:pt>
                <c:pt idx="73">
                  <c:v>0.031085526791616497</c:v>
                </c:pt>
                <c:pt idx="74">
                  <c:v>0.032068986594073395</c:v>
                </c:pt>
                <c:pt idx="75">
                  <c:v>0.033022225347436596</c:v>
                </c:pt>
                <c:pt idx="76">
                  <c:v>0.033945243051706146</c:v>
                </c:pt>
                <c:pt idx="77">
                  <c:v>0.034838039706882026</c:v>
                </c:pt>
                <c:pt idx="78">
                  <c:v>0.035700615312964215</c:v>
                </c:pt>
                <c:pt idx="79">
                  <c:v>0.03653296986995276</c:v>
                </c:pt>
                <c:pt idx="80">
                  <c:v>0.03733510337784762</c:v>
                </c:pt>
                <c:pt idx="81">
                  <c:v>0.0381070158366488</c:v>
                </c:pt>
                <c:pt idx="82">
                  <c:v>0.03884870724635633</c:v>
                </c:pt>
                <c:pt idx="83">
                  <c:v>0.03956017760697018</c:v>
                </c:pt>
                <c:pt idx="84">
                  <c:v>0.040241426918490364</c:v>
                </c:pt>
                <c:pt idx="85">
                  <c:v>0.04089245518091686</c:v>
                </c:pt>
                <c:pt idx="86">
                  <c:v>0.04151326239424972</c:v>
                </c:pt>
                <c:pt idx="87">
                  <c:v>0.04210384855848889</c:v>
                </c:pt>
                <c:pt idx="88">
                  <c:v>0.0426642136736344</c:v>
                </c:pt>
                <c:pt idx="89">
                  <c:v>0.04319435773968623</c:v>
                </c:pt>
                <c:pt idx="90">
                  <c:v>0.0436942807566444</c:v>
                </c:pt>
                <c:pt idx="91">
                  <c:v>0.044163982724508895</c:v>
                </c:pt>
                <c:pt idx="92">
                  <c:v>0.0446034636432797</c:v>
                </c:pt>
                <c:pt idx="93">
                  <c:v>0.04501272351295686</c:v>
                </c:pt>
                <c:pt idx="94">
                  <c:v>0.04539176233354035</c:v>
                </c:pt>
                <c:pt idx="95">
                  <c:v>0.045740580105030154</c:v>
                </c:pt>
                <c:pt idx="96">
                  <c:v>0.0460591768274263</c:v>
                </c:pt>
                <c:pt idx="97">
                  <c:v>0.046347552500728785</c:v>
                </c:pt>
                <c:pt idx="98">
                  <c:v>0.04660570712493759</c:v>
                </c:pt>
                <c:pt idx="99">
                  <c:v>0.046833640700052734</c:v>
                </c:pt>
                <c:pt idx="100">
                  <c:v>0.047031353226074164</c:v>
                </c:pt>
                <c:pt idx="101">
                  <c:v>0.04719884470300195</c:v>
                </c:pt>
              </c:numCache>
            </c:numRef>
          </c:yVal>
          <c:smooth val="1"/>
        </c:ser>
        <c:axId val="1879852"/>
        <c:axId val="16918669"/>
      </c:scatterChart>
      <c:valAx>
        <c:axId val="187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crossBetween val="midCat"/>
        <c:dispUnits/>
      </c:valAx>
      <c:valAx>
        <c:axId val="16918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déformée 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'modif liaisons appuis'!$C$9</c:f>
              <c:strCache>
                <c:ptCount val="1"/>
                <c:pt idx="0">
                  <c:v>yMA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 liaisons appuis'!$A$11:$A$112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'modif liaisons appuis'!$K$11:$K$112</c:f>
              <c:numCache>
                <c:ptCount val="102"/>
                <c:pt idx="0">
                  <c:v>0</c:v>
                </c:pt>
                <c:pt idx="1">
                  <c:v>-0.0026854817143866037</c:v>
                </c:pt>
                <c:pt idx="2">
                  <c:v>-0.0026854817143866037</c:v>
                </c:pt>
                <c:pt idx="3">
                  <c:v>-0.005368354516632911</c:v>
                </c:pt>
                <c:pt idx="4">
                  <c:v>-0.008046009494598626</c:v>
                </c:pt>
                <c:pt idx="5">
                  <c:v>-0.010715837736143447</c:v>
                </c:pt>
                <c:pt idx="6">
                  <c:v>-0.013375230329127085</c:v>
                </c:pt>
                <c:pt idx="7">
                  <c:v>-0.016021578361409237</c:v>
                </c:pt>
                <c:pt idx="8">
                  <c:v>-0.018652272920849606</c:v>
                </c:pt>
                <c:pt idx="9">
                  <c:v>-0.0212647050953079</c:v>
                </c:pt>
                <c:pt idx="10">
                  <c:v>-0.02385626597264382</c:v>
                </c:pt>
                <c:pt idx="11">
                  <c:v>-0.026424346640717064</c:v>
                </c:pt>
                <c:pt idx="12">
                  <c:v>-0.028966338187387353</c:v>
                </c:pt>
                <c:pt idx="13">
                  <c:v>-0.03147963170051436</c:v>
                </c:pt>
                <c:pt idx="14">
                  <c:v>-0.03396161826795782</c:v>
                </c:pt>
                <c:pt idx="15">
                  <c:v>-0.036409688977577424</c:v>
                </c:pt>
                <c:pt idx="16">
                  <c:v>-0.038821234917232855</c:v>
                </c:pt>
                <c:pt idx="17">
                  <c:v>-0.041193647174783854</c:v>
                </c:pt>
                <c:pt idx="18">
                  <c:v>-0.04352431683809009</c:v>
                </c:pt>
                <c:pt idx="19">
                  <c:v>-0.04581063499501129</c:v>
                </c:pt>
                <c:pt idx="20">
                  <c:v>-0.04804999273340714</c:v>
                </c:pt>
                <c:pt idx="21">
                  <c:v>-0.05023978114113735</c:v>
                </c:pt>
                <c:pt idx="22">
                  <c:v>-0.05237739130606164</c:v>
                </c:pt>
                <c:pt idx="23">
                  <c:v>-0.054460214316039694</c:v>
                </c:pt>
                <c:pt idx="24">
                  <c:v>-0.056485641258931206</c:v>
                </c:pt>
                <c:pt idx="25">
                  <c:v>-0.058451063222595884</c:v>
                </c:pt>
                <c:pt idx="26">
                  <c:v>-0.06035387129489347</c:v>
                </c:pt>
                <c:pt idx="27">
                  <c:v>-0.062191456563683606</c:v>
                </c:pt>
                <c:pt idx="28">
                  <c:v>-0.06396121011682604</c:v>
                </c:pt>
                <c:pt idx="29">
                  <c:v>-0.06566052304218047</c:v>
                </c:pt>
                <c:pt idx="30">
                  <c:v>-0.06728678642760655</c:v>
                </c:pt>
                <c:pt idx="31">
                  <c:v>-0.06883739136096406</c:v>
                </c:pt>
                <c:pt idx="32">
                  <c:v>-0.07030972893011267</c:v>
                </c:pt>
                <c:pt idx="33">
                  <c:v>-0.07170119022291208</c:v>
                </c:pt>
                <c:pt idx="34">
                  <c:v>-0.07300916632722196</c:v>
                </c:pt>
                <c:pt idx="35">
                  <c:v>-0.07423104833090205</c:v>
                </c:pt>
                <c:pt idx="36">
                  <c:v>-0.07536422732181207</c:v>
                </c:pt>
                <c:pt idx="37">
                  <c:v>-0.07640609438781172</c:v>
                </c:pt>
                <c:pt idx="38">
                  <c:v>-0.07735404061676066</c:v>
                </c:pt>
                <c:pt idx="39">
                  <c:v>-0.0782054570965186</c:v>
                </c:pt>
                <c:pt idx="40">
                  <c:v>-0.07895773491494529</c:v>
                </c:pt>
                <c:pt idx="41">
                  <c:v>-0.07960826515990038</c:v>
                </c:pt>
                <c:pt idx="42">
                  <c:v>-0.08015443891924362</c:v>
                </c:pt>
                <c:pt idx="43">
                  <c:v>-0.08059364728083467</c:v>
                </c:pt>
                <c:pt idx="44">
                  <c:v>-0.08092328133253328</c:v>
                </c:pt>
                <c:pt idx="45">
                  <c:v>-0.08114073216219912</c:v>
                </c:pt>
                <c:pt idx="46">
                  <c:v>-0.08124339085769192</c:v>
                </c:pt>
                <c:pt idx="47">
                  <c:v>-0.08122864850687134</c:v>
                </c:pt>
                <c:pt idx="48">
                  <c:v>-0.08109389619759712</c:v>
                </c:pt>
                <c:pt idx="49">
                  <c:v>-0.08083702359736354</c:v>
                </c:pt>
                <c:pt idx="50">
                  <c:v>-0.08045791469220334</c:v>
                </c:pt>
                <c:pt idx="51">
                  <c:v>-0.07995695204778391</c:v>
                </c:pt>
                <c:pt idx="52">
                  <c:v>-0.07933451822977251</c:v>
                </c:pt>
                <c:pt idx="53">
                  <c:v>-0.07859099580383652</c:v>
                </c:pt>
                <c:pt idx="54">
                  <c:v>-0.07772676733564324</c:v>
                </c:pt>
                <c:pt idx="55">
                  <c:v>-0.0767422153908601</c:v>
                </c:pt>
                <c:pt idx="56">
                  <c:v>-0.07563772253515433</c:v>
                </c:pt>
                <c:pt idx="57">
                  <c:v>-0.07441367133419331</c:v>
                </c:pt>
                <c:pt idx="58">
                  <c:v>-0.07307044435364438</c:v>
                </c:pt>
                <c:pt idx="59">
                  <c:v>-0.07160842415917487</c:v>
                </c:pt>
                <c:pt idx="60">
                  <c:v>-0.07002799331645211</c:v>
                </c:pt>
                <c:pt idx="61">
                  <c:v>-0.06832953439114345</c:v>
                </c:pt>
                <c:pt idx="62">
                  <c:v>-0.06651342994891626</c:v>
                </c:pt>
                <c:pt idx="63">
                  <c:v>-0.0645800625554378</c:v>
                </c:pt>
                <c:pt idx="64">
                  <c:v>-0.06252981477637547</c:v>
                </c:pt>
                <c:pt idx="65">
                  <c:v>-0.060363069177396575</c:v>
                </c:pt>
                <c:pt idx="66">
                  <c:v>-0.05808020832416846</c:v>
                </c:pt>
                <c:pt idx="67">
                  <c:v>-0.055681614782358446</c:v>
                </c:pt>
                <c:pt idx="68">
                  <c:v>-0.053167671117633944</c:v>
                </c:pt>
                <c:pt idx="69">
                  <c:v>-0.050539199818869174</c:v>
                </c:pt>
                <c:pt idx="70">
                  <c:v>-0.04779878306776661</c:v>
                </c:pt>
                <c:pt idx="71">
                  <c:v>-0.04494944296923557</c:v>
                </c:pt>
                <c:pt idx="72">
                  <c:v>-0.04199420162818542</c:v>
                </c:pt>
                <c:pt idx="73">
                  <c:v>-0.03893608114952553</c:v>
                </c:pt>
                <c:pt idx="74">
                  <c:v>-0.03577810363816525</c:v>
                </c:pt>
                <c:pt idx="75">
                  <c:v>-0.032523291199013996</c:v>
                </c:pt>
                <c:pt idx="76">
                  <c:v>-0.02917466593698108</c:v>
                </c:pt>
                <c:pt idx="77">
                  <c:v>-0.02573524995697591</c:v>
                </c:pt>
                <c:pt idx="78">
                  <c:v>-0.02220806536390784</c:v>
                </c:pt>
                <c:pt idx="79">
                  <c:v>-0.018596134262686206</c:v>
                </c:pt>
                <c:pt idx="80">
                  <c:v>-0.014902478758220435</c:v>
                </c:pt>
                <c:pt idx="81">
                  <c:v>-0.011130120955419848</c:v>
                </c:pt>
                <c:pt idx="82">
                  <c:v>-0.007282082959193838</c:v>
                </c:pt>
                <c:pt idx="83">
                  <c:v>-0.003361386874451748</c:v>
                </c:pt>
                <c:pt idx="84">
                  <c:v>0.00062894519389705</c:v>
                </c:pt>
                <c:pt idx="85">
                  <c:v>0.004685891140943178</c:v>
                </c:pt>
                <c:pt idx="86">
                  <c:v>0.0088064288617773</c:v>
                </c:pt>
                <c:pt idx="87">
                  <c:v>0.012987536251489996</c:v>
                </c:pt>
                <c:pt idx="88">
                  <c:v>0.017226191205171916</c:v>
                </c:pt>
                <c:pt idx="89">
                  <c:v>0.021519371617913695</c:v>
                </c:pt>
                <c:pt idx="90">
                  <c:v>0.02586405538480601</c:v>
                </c:pt>
                <c:pt idx="91">
                  <c:v>0.030257220400939457</c:v>
                </c:pt>
                <c:pt idx="92">
                  <c:v>0.03469584456140465</c:v>
                </c:pt>
                <c:pt idx="93">
                  <c:v>0.039176905761292194</c:v>
                </c:pt>
                <c:pt idx="94">
                  <c:v>0.04369738189569283</c:v>
                </c:pt>
                <c:pt idx="95">
                  <c:v>0.04825425085969713</c:v>
                </c:pt>
                <c:pt idx="96">
                  <c:v>0.052844490548395705</c:v>
                </c:pt>
                <c:pt idx="97">
                  <c:v>0.05746507885687925</c:v>
                </c:pt>
                <c:pt idx="98">
                  <c:v>0.06211299368023835</c:v>
                </c:pt>
                <c:pt idx="99">
                  <c:v>0.06678521291356362</c:v>
                </c:pt>
                <c:pt idx="100">
                  <c:v>0.0714787144519457</c:v>
                </c:pt>
                <c:pt idx="101">
                  <c:v>0.07619047619047524</c:v>
                </c:pt>
              </c:numCache>
            </c:numRef>
          </c:yVal>
          <c:smooth val="1"/>
        </c:ser>
        <c:axId val="18050294"/>
        <c:axId val="28234919"/>
      </c:scatterChart>
      <c:valAx>
        <c:axId val="18050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crossBetween val="midCat"/>
        <c:dispUnits/>
      </c:valAx>
      <c:valAx>
        <c:axId val="28234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DEFORMEE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28"/>
          <c:w val="0.9155"/>
          <c:h val="0.669"/>
        </c:manualLayout>
      </c:layout>
      <c:scatterChart>
        <c:scatterStyle val="smooth"/>
        <c:varyColors val="0"/>
        <c:ser>
          <c:idx val="0"/>
          <c:order val="0"/>
          <c:tx>
            <c:v>flèche due à 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appuis'!$C$13:$C$93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'poutre 2 appuis'!$B$11</c:f>
              <c:strCache>
                <c:ptCount val="1"/>
                <c:pt idx="0">
                  <c:v>flèche due à F1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appuis'!$B$13:$B$93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flèche totale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appuis'!$D$13:$D$93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52787680"/>
        <c:axId val="5327073"/>
      </c:scatterChart>
      <c:val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cross"/>
        <c:tickLblPos val="nextTo"/>
        <c:crossAx val="5327073"/>
        <c:crosses val="autoZero"/>
        <c:crossBetween val="midCat"/>
        <c:dispUnits/>
        <c:majorUnit val="0.5"/>
        <c:minorUnit val="0.1"/>
      </c:valAx>
      <c:valAx>
        <c:axId val="5327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5278768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7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Déformée Y(m)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interméd.'!$C$10</c:f>
              <c:strCache>
                <c:ptCount val="1"/>
                <c:pt idx="0">
                  <c:v>YR(m)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'+appui interméd.'!$G$11:$G$112</c:f>
              <c:numCache>
                <c:ptCount val="102"/>
                <c:pt idx="0">
                  <c:v>0</c:v>
                </c:pt>
                <c:pt idx="1">
                  <c:v>-0.0001637903020981992</c:v>
                </c:pt>
                <c:pt idx="2">
                  <c:v>-0.0001637903020981992</c:v>
                </c:pt>
                <c:pt idx="3">
                  <c:v>-0.00032698641458480337</c:v>
                </c:pt>
                <c:pt idx="4">
                  <c:v>-0.0004890006000552551</c:v>
                </c:pt>
                <c:pt idx="5">
                  <c:v>-0.000649252159876305</c:v>
                </c:pt>
                <c:pt idx="6">
                  <c:v>-0.0008071674341860223</c:v>
                </c:pt>
                <c:pt idx="7">
                  <c:v>-0.0009621798018937815</c:v>
                </c:pt>
                <c:pt idx="8">
                  <c:v>-0.0011137296806802747</c:v>
                </c:pt>
                <c:pt idx="9">
                  <c:v>-0.0012612645269974984</c:v>
                </c:pt>
                <c:pt idx="10">
                  <c:v>-0.0014042388360687766</c:v>
                </c:pt>
                <c:pt idx="11">
                  <c:v>-0.001542114141888724</c:v>
                </c:pt>
                <c:pt idx="12">
                  <c:v>-0.0016743590172232869</c:v>
                </c:pt>
                <c:pt idx="13">
                  <c:v>-0.001800449073609712</c:v>
                </c:pt>
                <c:pt idx="14">
                  <c:v>-0.0019198669613565583</c:v>
                </c:pt>
                <c:pt idx="15">
                  <c:v>-0.0020321023695437116</c:v>
                </c:pt>
                <c:pt idx="16">
                  <c:v>-0.0021366520260223372</c:v>
                </c:pt>
                <c:pt idx="17">
                  <c:v>-0.0022330196974149497</c:v>
                </c:pt>
                <c:pt idx="18">
                  <c:v>-0.0023207161891153636</c:v>
                </c:pt>
                <c:pt idx="19">
                  <c:v>-0.0023992593452886856</c:v>
                </c:pt>
                <c:pt idx="20">
                  <c:v>-0.00246817404887136</c:v>
                </c:pt>
                <c:pt idx="21">
                  <c:v>-0.002526992221571135</c:v>
                </c:pt>
                <c:pt idx="22">
                  <c:v>-0.0025752528238670667</c:v>
                </c:pt>
                <c:pt idx="23">
                  <c:v>-0.0026125018550095186</c:v>
                </c:pt>
                <c:pt idx="24">
                  <c:v>-0.0026382923530201934</c:v>
                </c:pt>
                <c:pt idx="25">
                  <c:v>-0.0026521843946920682</c:v>
                </c:pt>
                <c:pt idx="26">
                  <c:v>-0.0026537450955894425</c:v>
                </c:pt>
                <c:pt idx="27">
                  <c:v>-0.0026427099152238577</c:v>
                </c:pt>
                <c:pt idx="28">
                  <c:v>-0.0026194665725817546</c:v>
                </c:pt>
                <c:pt idx="29">
                  <c:v>-0.0025845711305967738</c:v>
                </c:pt>
                <c:pt idx="30">
                  <c:v>-0.0025385866909738994</c:v>
                </c:pt>
                <c:pt idx="31">
                  <c:v>-0.0024820833941893786</c:v>
                </c:pt>
                <c:pt idx="32">
                  <c:v>-0.00241563841949082</c:v>
                </c:pt>
                <c:pt idx="33">
                  <c:v>-0.0023398359848971345</c:v>
                </c:pt>
                <c:pt idx="34">
                  <c:v>-0.002255267347198541</c:v>
                </c:pt>
                <c:pt idx="35">
                  <c:v>-0.002162530801956537</c:v>
                </c:pt>
                <c:pt idx="36">
                  <c:v>-0.002062231683503989</c:v>
                </c:pt>
                <c:pt idx="37">
                  <c:v>-0.001954982364945044</c:v>
                </c:pt>
                <c:pt idx="38">
                  <c:v>-0.0018414022581551472</c:v>
                </c:pt>
                <c:pt idx="39">
                  <c:v>-0.0017221178137810898</c:v>
                </c:pt>
                <c:pt idx="40">
                  <c:v>-0.0015977625212409662</c:v>
                </c:pt>
                <c:pt idx="41">
                  <c:v>-0.0014689769087241483</c:v>
                </c:pt>
                <c:pt idx="42">
                  <c:v>-0.0013364085431913642</c:v>
                </c:pt>
                <c:pt idx="43">
                  <c:v>-0.0012007120303746417</c:v>
                </c:pt>
                <c:pt idx="44">
                  <c:v>-0.0010625490147773142</c:v>
                </c:pt>
                <c:pt idx="45">
                  <c:v>-0.0009225881796740172</c:v>
                </c:pt>
                <c:pt idx="46">
                  <c:v>-0.0007815052471107312</c:v>
                </c:pt>
                <c:pt idx="47">
                  <c:v>-0.0006401882754013197</c:v>
                </c:pt>
                <c:pt idx="48">
                  <c:v>-0.0005003535516173701</c:v>
                </c:pt>
                <c:pt idx="49">
                  <c:v>-0.0003639296990983927</c:v>
                </c:pt>
                <c:pt idx="50">
                  <c:v>-0.00023285237995521874</c:v>
                </c:pt>
                <c:pt idx="51">
                  <c:v>-0.00010906429506998827</c:v>
                </c:pt>
                <c:pt idx="52">
                  <c:v>5.870481915339065E-06</c:v>
                </c:pt>
                <c:pt idx="53">
                  <c:v>0.00011192350263338965</c:v>
                </c:pt>
                <c:pt idx="54">
                  <c:v>0.00020944494595688708</c:v>
                </c:pt>
                <c:pt idx="55">
                  <c:v>0.0002987779519873692</c:v>
                </c:pt>
                <c:pt idx="56">
                  <c:v>0.00038025862205493324</c:v>
                </c:pt>
                <c:pt idx="57">
                  <c:v>0.0004542160187184299</c:v>
                </c:pt>
                <c:pt idx="58">
                  <c:v>0.0005209721657654081</c:v>
                </c:pt>
                <c:pt idx="59">
                  <c:v>0.0005808420482120609</c:v>
                </c:pt>
                <c:pt idx="60">
                  <c:v>0.0006341336123033125</c:v>
                </c:pt>
                <c:pt idx="61">
                  <c:v>0.0006811477655127209</c:v>
                </c:pt>
                <c:pt idx="62">
                  <c:v>0.000722178376542584</c:v>
                </c:pt>
                <c:pt idx="63">
                  <c:v>0.0007575122753238992</c:v>
                </c:pt>
                <c:pt idx="64">
                  <c:v>0.0007874292530162565</c:v>
                </c:pt>
                <c:pt idx="65">
                  <c:v>0.0008122020620080529</c:v>
                </c:pt>
                <c:pt idx="66">
                  <c:v>0.0008320964159163179</c:v>
                </c:pt>
                <c:pt idx="67">
                  <c:v>0.0008473709895867251</c:v>
                </c:pt>
                <c:pt idx="68">
                  <c:v>0.0008582774190937174</c:v>
                </c:pt>
                <c:pt idx="69">
                  <c:v>0.0008650603017403922</c:v>
                </c:pt>
                <c:pt idx="70">
                  <c:v>0.0008679571960585218</c:v>
                </c:pt>
                <c:pt idx="71">
                  <c:v>0.0008671986218085808</c:v>
                </c:pt>
                <c:pt idx="72">
                  <c:v>0.0008630080599797176</c:v>
                </c:pt>
                <c:pt idx="73">
                  <c:v>0.0008556019527897907</c:v>
                </c:pt>
                <c:pt idx="74">
                  <c:v>0.0008451897036853293</c:v>
                </c:pt>
                <c:pt idx="75">
                  <c:v>0.0008319736773415532</c:v>
                </c:pt>
                <c:pt idx="76">
                  <c:v>0.0008161491996623704</c:v>
                </c:pt>
                <c:pt idx="77">
                  <c:v>0.0007979045577804038</c:v>
                </c:pt>
                <c:pt idx="78">
                  <c:v>0.0007774210000569028</c:v>
                </c:pt>
                <c:pt idx="79">
                  <c:v>0.0007548727360818649</c:v>
                </c:pt>
                <c:pt idx="80">
                  <c:v>0.0007304269366739452</c:v>
                </c:pt>
                <c:pt idx="81">
                  <c:v>0.0007042437338804887</c:v>
                </c:pt>
                <c:pt idx="82">
                  <c:v>0.0006764762209775397</c:v>
                </c:pt>
                <c:pt idx="83">
                  <c:v>0.0006472704524698161</c:v>
                </c:pt>
                <c:pt idx="84">
                  <c:v>0.0006167654440907512</c:v>
                </c:pt>
                <c:pt idx="85">
                  <c:v>0.0005850931728024252</c:v>
                </c:pt>
                <c:pt idx="86">
                  <c:v>0.0005523785767956417</c:v>
                </c:pt>
                <c:pt idx="87">
                  <c:v>0.0005187395554898735</c:v>
                </c:pt>
                <c:pt idx="88">
                  <c:v>0.0004842869695332857</c:v>
                </c:pt>
                <c:pt idx="89">
                  <c:v>0.00044912464080271164</c:v>
                </c:pt>
                <c:pt idx="90">
                  <c:v>0.0004133493524037142</c:v>
                </c:pt>
                <c:pt idx="91">
                  <c:v>0.00037705084867053346</c:v>
                </c:pt>
                <c:pt idx="92">
                  <c:v>0.00034031183516605897</c:v>
                </c:pt>
                <c:pt idx="93">
                  <c:v>0.0003032079786819183</c:v>
                </c:pt>
                <c:pt idx="94">
                  <c:v>0.00026580790723838106</c:v>
                </c:pt>
                <c:pt idx="95">
                  <c:v>0.00022817321008445973</c:v>
                </c:pt>
                <c:pt idx="96">
                  <c:v>0.0001903584376977967</c:v>
                </c:pt>
                <c:pt idx="97">
                  <c:v>0.00015241110178474478</c:v>
                </c:pt>
                <c:pt idx="98">
                  <c:v>0.00011437167528038873</c:v>
                </c:pt>
                <c:pt idx="99">
                  <c:v>7.627359234839664E-05</c:v>
                </c:pt>
                <c:pt idx="100">
                  <c:v>3.814324838123168E-05</c:v>
                </c:pt>
                <c:pt idx="101">
                  <c:v>2.4338712414667833E-18</c:v>
                </c:pt>
              </c:numCache>
            </c:numRef>
          </c:yVal>
          <c:smooth val="1"/>
        </c:ser>
        <c:axId val="22353750"/>
        <c:axId val="66966023"/>
      </c:scatterChart>
      <c:valAx>
        <c:axId val="2235375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FF0000"/>
            </a:solidFill>
          </a:ln>
        </c:spPr>
        <c:crossAx val="66966023"/>
        <c:crosses val="autoZero"/>
        <c:crossBetween val="midCat"/>
        <c:dispUnits/>
        <c:majorUnit val="1"/>
        <c:minorUnit val="0.5"/>
      </c:valAx>
      <c:valAx>
        <c:axId val="66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effort tranchant</a:t>
            </a:r>
          </a:p>
        </c:rich>
      </c:tx>
      <c:layout>
        <c:manualLayout>
          <c:xMode val="factor"/>
          <c:yMode val="factor"/>
          <c:x val="-0.33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525"/>
          <c:w val="0.895"/>
          <c:h val="0.6525"/>
        </c:manualLayout>
      </c:layout>
      <c:scatterChart>
        <c:scatterStyle val="smooth"/>
        <c:varyColors val="0"/>
        <c:ser>
          <c:idx val="0"/>
          <c:order val="0"/>
          <c:tx>
            <c:strRef>
              <c:f>'poutre 2 appuis'!$E$11</c:f>
              <c:strCache>
                <c:ptCount val="1"/>
                <c:pt idx="0">
                  <c:v>T1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appuis'!$E$13:$E$93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'poutre 2 appuis'!$F$11</c:f>
              <c:strCache>
                <c:ptCount val="1"/>
                <c:pt idx="0">
                  <c:v>T2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appuis'!$F$13:$F$93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appuis'!$G$13:$G$93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47943658"/>
        <c:axId val="28839739"/>
      </c:scatterChart>
      <c:valAx>
        <c:axId val="4794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low"/>
        <c:crossAx val="28839739"/>
        <c:crosses val="autoZero"/>
        <c:crossBetween val="midCat"/>
        <c:dispUnits/>
      </c:valAx>
      <c:valAx>
        <c:axId val="288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crossBetween val="midCat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425"/>
          <c:y val="0"/>
          <c:w val="0.27775"/>
          <c:h val="0.1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Moment fléchissant</a:t>
            </a:r>
          </a:p>
        </c:rich>
      </c:tx>
      <c:layout>
        <c:manualLayout>
          <c:xMode val="factor"/>
          <c:yMode val="factor"/>
          <c:x val="-0.08275"/>
          <c:y val="0.6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2225"/>
          <c:w val="0.9257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'poutre 2 appuis'!$H$11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appuis'!$H$13:$H$93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'poutre 2 appuis'!$I$11</c:f>
              <c:strCache>
                <c:ptCount val="1"/>
                <c:pt idx="0">
                  <c:v>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appuis'!$I$13:$I$93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M=M1+M2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appuis'!$J$13:$J$93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58231060"/>
        <c:axId val="54317493"/>
      </c:scatterChart>
      <c:valAx>
        <c:axId val="5823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crossBetween val="midCat"/>
        <c:dispUnits/>
        <c:majorUnit val="1"/>
        <c:minorUnit val="0.5"/>
      </c:valAx>
      <c:valAx>
        <c:axId val="5431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M(N,m)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 val="autoZero"/>
        <c:crossBetween val="midCat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925"/>
          <c:y val="0"/>
          <c:w val="0.558"/>
          <c:h val="0.0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interméd.'!$I$10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'+appui interméd.'!$I$11:$I$112</c:f>
              <c:numCache>
                <c:ptCount val="102"/>
                <c:pt idx="0">
                  <c:v>-680</c:v>
                </c:pt>
                <c:pt idx="1">
                  <c:v>-672</c:v>
                </c:pt>
                <c:pt idx="2">
                  <c:v>-672</c:v>
                </c:pt>
                <c:pt idx="3">
                  <c:v>-664</c:v>
                </c:pt>
                <c:pt idx="4">
                  <c:v>-656</c:v>
                </c:pt>
                <c:pt idx="5">
                  <c:v>-648</c:v>
                </c:pt>
                <c:pt idx="6">
                  <c:v>-640</c:v>
                </c:pt>
                <c:pt idx="7">
                  <c:v>-632</c:v>
                </c:pt>
                <c:pt idx="8">
                  <c:v>-624</c:v>
                </c:pt>
                <c:pt idx="9">
                  <c:v>-616</c:v>
                </c:pt>
                <c:pt idx="10">
                  <c:v>-608</c:v>
                </c:pt>
                <c:pt idx="11">
                  <c:v>-600</c:v>
                </c:pt>
                <c:pt idx="12">
                  <c:v>-592</c:v>
                </c:pt>
                <c:pt idx="13">
                  <c:v>-584</c:v>
                </c:pt>
                <c:pt idx="14">
                  <c:v>-576</c:v>
                </c:pt>
                <c:pt idx="15">
                  <c:v>-568</c:v>
                </c:pt>
                <c:pt idx="16">
                  <c:v>-560</c:v>
                </c:pt>
                <c:pt idx="17">
                  <c:v>-552</c:v>
                </c:pt>
                <c:pt idx="18">
                  <c:v>-544</c:v>
                </c:pt>
                <c:pt idx="19">
                  <c:v>-536</c:v>
                </c:pt>
                <c:pt idx="20">
                  <c:v>-528</c:v>
                </c:pt>
                <c:pt idx="21">
                  <c:v>-520</c:v>
                </c:pt>
                <c:pt idx="22">
                  <c:v>-511.99999999999994</c:v>
                </c:pt>
                <c:pt idx="23">
                  <c:v>-503.99999999999994</c:v>
                </c:pt>
                <c:pt idx="24">
                  <c:v>-495.99999999999994</c:v>
                </c:pt>
                <c:pt idx="25">
                  <c:v>-487.99999999999994</c:v>
                </c:pt>
                <c:pt idx="26">
                  <c:v>620</c:v>
                </c:pt>
                <c:pt idx="27">
                  <c:v>628.0000000000001</c:v>
                </c:pt>
                <c:pt idx="28">
                  <c:v>636.0000000000001</c:v>
                </c:pt>
                <c:pt idx="29">
                  <c:v>644.0000000000001</c:v>
                </c:pt>
                <c:pt idx="30">
                  <c:v>652.0000000000001</c:v>
                </c:pt>
                <c:pt idx="31">
                  <c:v>660.0000000000001</c:v>
                </c:pt>
                <c:pt idx="32">
                  <c:v>668.0000000000001</c:v>
                </c:pt>
                <c:pt idx="33">
                  <c:v>676.0000000000001</c:v>
                </c:pt>
                <c:pt idx="34">
                  <c:v>684.0000000000001</c:v>
                </c:pt>
                <c:pt idx="35">
                  <c:v>692.0000000000001</c:v>
                </c:pt>
                <c:pt idx="36">
                  <c:v>700.0000000000001</c:v>
                </c:pt>
                <c:pt idx="37">
                  <c:v>708.0000000000002</c:v>
                </c:pt>
                <c:pt idx="38">
                  <c:v>716.0000000000002</c:v>
                </c:pt>
                <c:pt idx="39">
                  <c:v>724.0000000000002</c:v>
                </c:pt>
                <c:pt idx="40">
                  <c:v>732.0000000000002</c:v>
                </c:pt>
                <c:pt idx="41">
                  <c:v>740.0000000000001</c:v>
                </c:pt>
                <c:pt idx="42">
                  <c:v>748.0000000000001</c:v>
                </c:pt>
                <c:pt idx="43">
                  <c:v>756.0000000000001</c:v>
                </c:pt>
                <c:pt idx="44">
                  <c:v>764</c:v>
                </c:pt>
                <c:pt idx="45">
                  <c:v>772</c:v>
                </c:pt>
                <c:pt idx="46">
                  <c:v>2180</c:v>
                </c:pt>
                <c:pt idx="47">
                  <c:v>2188</c:v>
                </c:pt>
                <c:pt idx="48">
                  <c:v>2196</c:v>
                </c:pt>
                <c:pt idx="49">
                  <c:v>2204</c:v>
                </c:pt>
                <c:pt idx="50">
                  <c:v>2212</c:v>
                </c:pt>
                <c:pt idx="51">
                  <c:v>-410.0000000000001</c:v>
                </c:pt>
                <c:pt idx="52">
                  <c:v>-402.00000000000017</c:v>
                </c:pt>
                <c:pt idx="53">
                  <c:v>-394.0000000000002</c:v>
                </c:pt>
                <c:pt idx="54">
                  <c:v>-386.0000000000002</c:v>
                </c:pt>
                <c:pt idx="55">
                  <c:v>-378.0000000000002</c:v>
                </c:pt>
                <c:pt idx="56">
                  <c:v>-370.0000000000003</c:v>
                </c:pt>
                <c:pt idx="57">
                  <c:v>-362.00000000000034</c:v>
                </c:pt>
                <c:pt idx="58">
                  <c:v>-354.00000000000034</c:v>
                </c:pt>
                <c:pt idx="59">
                  <c:v>-346.00000000000034</c:v>
                </c:pt>
                <c:pt idx="60">
                  <c:v>-338.0000000000004</c:v>
                </c:pt>
                <c:pt idx="61">
                  <c:v>-330.00000000000045</c:v>
                </c:pt>
                <c:pt idx="62">
                  <c:v>-322.00000000000045</c:v>
                </c:pt>
                <c:pt idx="63">
                  <c:v>-314.00000000000045</c:v>
                </c:pt>
                <c:pt idx="64">
                  <c:v>-306.0000000000005</c:v>
                </c:pt>
                <c:pt idx="65">
                  <c:v>-298.00000000000057</c:v>
                </c:pt>
                <c:pt idx="66">
                  <c:v>-290.00000000000057</c:v>
                </c:pt>
                <c:pt idx="67">
                  <c:v>-282.00000000000057</c:v>
                </c:pt>
                <c:pt idx="68">
                  <c:v>-274.0000000000007</c:v>
                </c:pt>
                <c:pt idx="69">
                  <c:v>-266.0000000000007</c:v>
                </c:pt>
                <c:pt idx="70">
                  <c:v>-258.0000000000007</c:v>
                </c:pt>
                <c:pt idx="71">
                  <c:v>-250.00000000000068</c:v>
                </c:pt>
                <c:pt idx="72">
                  <c:v>-242.00000000000068</c:v>
                </c:pt>
                <c:pt idx="73">
                  <c:v>-234.0000000000008</c:v>
                </c:pt>
                <c:pt idx="74">
                  <c:v>-226.0000000000008</c:v>
                </c:pt>
                <c:pt idx="75">
                  <c:v>-218.0000000000008</c:v>
                </c:pt>
                <c:pt idx="76">
                  <c:v>-210.0000000000009</c:v>
                </c:pt>
                <c:pt idx="77">
                  <c:v>-202.0000000000009</c:v>
                </c:pt>
                <c:pt idx="78">
                  <c:v>-194.0000000000009</c:v>
                </c:pt>
                <c:pt idx="79">
                  <c:v>-186.0000000000009</c:v>
                </c:pt>
                <c:pt idx="80">
                  <c:v>-178.0000000000009</c:v>
                </c:pt>
                <c:pt idx="81">
                  <c:v>-170.00000000000102</c:v>
                </c:pt>
                <c:pt idx="82">
                  <c:v>-162.00000000000102</c:v>
                </c:pt>
                <c:pt idx="83">
                  <c:v>-154.00000000000102</c:v>
                </c:pt>
                <c:pt idx="84">
                  <c:v>-146.00000000000114</c:v>
                </c:pt>
                <c:pt idx="85">
                  <c:v>-138.00000000000114</c:v>
                </c:pt>
                <c:pt idx="86">
                  <c:v>-130.00000000000114</c:v>
                </c:pt>
                <c:pt idx="87">
                  <c:v>-122.00000000000114</c:v>
                </c:pt>
                <c:pt idx="88">
                  <c:v>-114.00000000000114</c:v>
                </c:pt>
                <c:pt idx="89">
                  <c:v>-106.00000000000125</c:v>
                </c:pt>
                <c:pt idx="90">
                  <c:v>-98.00000000000125</c:v>
                </c:pt>
                <c:pt idx="91">
                  <c:v>-90.00000000000125</c:v>
                </c:pt>
                <c:pt idx="92">
                  <c:v>-82.00000000000136</c:v>
                </c:pt>
                <c:pt idx="93">
                  <c:v>-74.00000000000136</c:v>
                </c:pt>
                <c:pt idx="94">
                  <c:v>-66.00000000000136</c:v>
                </c:pt>
                <c:pt idx="95">
                  <c:v>-58.000000000001364</c:v>
                </c:pt>
                <c:pt idx="96">
                  <c:v>-50.000000000001364</c:v>
                </c:pt>
                <c:pt idx="97">
                  <c:v>-42.00000000000148</c:v>
                </c:pt>
                <c:pt idx="98">
                  <c:v>-34.00000000000148</c:v>
                </c:pt>
                <c:pt idx="99">
                  <c:v>-26.000000000001478</c:v>
                </c:pt>
                <c:pt idx="100">
                  <c:v>-18.00000000000159</c:v>
                </c:pt>
                <c:pt idx="101">
                  <c:v>-10.000000000001592</c:v>
                </c:pt>
              </c:numCache>
            </c:numRef>
          </c:yVal>
          <c:smooth val="1"/>
        </c:ser>
        <c:axId val="65823296"/>
        <c:axId val="55538753"/>
      </c:scatterChart>
      <c:val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55538753"/>
        <c:crosses val="autoZero"/>
        <c:crossBetween val="midCat"/>
        <c:dispUnits/>
        <c:majorUnit val="1"/>
        <c:minorUnit val="0.5"/>
      </c:valAx>
      <c:valAx>
        <c:axId val="5553875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65823296"/>
        <c:crosses val="autoZero"/>
        <c:crossBetween val="midCat"/>
        <c:dispUnits/>
        <c:majorUnit val="2000"/>
        <c:minorUnit val="10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Moment fléchissant Mz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'+appui interméd.'!$H$10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'+appui interméd.'!$H$11:$H$112</c:f>
              <c:numCache>
                <c:ptCount val="102"/>
                <c:pt idx="0">
                  <c:v>0</c:v>
                </c:pt>
                <c:pt idx="1">
                  <c:v>67.6</c:v>
                </c:pt>
                <c:pt idx="2">
                  <c:v>67.6</c:v>
                </c:pt>
                <c:pt idx="3">
                  <c:v>134.4</c:v>
                </c:pt>
                <c:pt idx="4">
                  <c:v>200.40000000000006</c:v>
                </c:pt>
                <c:pt idx="5">
                  <c:v>265.6</c:v>
                </c:pt>
                <c:pt idx="6">
                  <c:v>330</c:v>
                </c:pt>
                <c:pt idx="7">
                  <c:v>393.6</c:v>
                </c:pt>
                <c:pt idx="8">
                  <c:v>456.40000000000003</c:v>
                </c:pt>
                <c:pt idx="9">
                  <c:v>518.3999999999999</c:v>
                </c:pt>
                <c:pt idx="10">
                  <c:v>579.5999999999999</c:v>
                </c:pt>
                <c:pt idx="11">
                  <c:v>639.9999999999998</c:v>
                </c:pt>
                <c:pt idx="12">
                  <c:v>699.5999999999997</c:v>
                </c:pt>
                <c:pt idx="13">
                  <c:v>758.4</c:v>
                </c:pt>
                <c:pt idx="14">
                  <c:v>816.4</c:v>
                </c:pt>
                <c:pt idx="15">
                  <c:v>873.6000000000004</c:v>
                </c:pt>
                <c:pt idx="16">
                  <c:v>930</c:v>
                </c:pt>
                <c:pt idx="17">
                  <c:v>985.6</c:v>
                </c:pt>
                <c:pt idx="18">
                  <c:v>1040.4000000000005</c:v>
                </c:pt>
                <c:pt idx="19">
                  <c:v>1094.4</c:v>
                </c:pt>
                <c:pt idx="20">
                  <c:v>1147.6000000000001</c:v>
                </c:pt>
                <c:pt idx="21">
                  <c:v>1200</c:v>
                </c:pt>
                <c:pt idx="22">
                  <c:v>1251.6000000000001</c:v>
                </c:pt>
                <c:pt idx="23">
                  <c:v>1302.4</c:v>
                </c:pt>
                <c:pt idx="24">
                  <c:v>1352.4000000000005</c:v>
                </c:pt>
                <c:pt idx="25">
                  <c:v>1401.6000000000006</c:v>
                </c:pt>
                <c:pt idx="26">
                  <c:v>1449.9999999999995</c:v>
                </c:pt>
                <c:pt idx="27">
                  <c:v>1387.5999999999995</c:v>
                </c:pt>
                <c:pt idx="28">
                  <c:v>1324.3999999999996</c:v>
                </c:pt>
                <c:pt idx="29">
                  <c:v>1260.3999999999987</c:v>
                </c:pt>
                <c:pt idx="30">
                  <c:v>1195.5999999999988</c:v>
                </c:pt>
                <c:pt idx="31">
                  <c:v>1129.9999999999986</c:v>
                </c:pt>
                <c:pt idx="32">
                  <c:v>1063.5999999999979</c:v>
                </c:pt>
                <c:pt idx="33">
                  <c:v>996.3999999999984</c:v>
                </c:pt>
                <c:pt idx="34">
                  <c:v>928.3999999999984</c:v>
                </c:pt>
                <c:pt idx="35">
                  <c:v>859.5999999999992</c:v>
                </c:pt>
                <c:pt idx="36">
                  <c:v>789.9999999999992</c:v>
                </c:pt>
                <c:pt idx="37">
                  <c:v>719.5999999999992</c:v>
                </c:pt>
                <c:pt idx="38">
                  <c:v>648.3999999999983</c:v>
                </c:pt>
                <c:pt idx="39">
                  <c:v>576.3999999999984</c:v>
                </c:pt>
                <c:pt idx="40">
                  <c:v>503.5999999999992</c:v>
                </c:pt>
                <c:pt idx="41">
                  <c:v>429.9999999999993</c:v>
                </c:pt>
                <c:pt idx="42">
                  <c:v>355.5999999999991</c:v>
                </c:pt>
                <c:pt idx="43">
                  <c:v>280.39999999999907</c:v>
                </c:pt>
                <c:pt idx="44">
                  <c:v>204.4000000000001</c:v>
                </c:pt>
                <c:pt idx="45">
                  <c:v>127.59999999999911</c:v>
                </c:pt>
                <c:pt idx="46">
                  <c:v>50.000000000000114</c:v>
                </c:pt>
                <c:pt idx="47">
                  <c:v>-168.39999999999827</c:v>
                </c:pt>
                <c:pt idx="48">
                  <c:v>-387.5999999999991</c:v>
                </c:pt>
                <c:pt idx="49">
                  <c:v>-607.5999999999973</c:v>
                </c:pt>
                <c:pt idx="50">
                  <c:v>-828.3999999999972</c:v>
                </c:pt>
                <c:pt idx="51">
                  <c:v>-1050.000000000001</c:v>
                </c:pt>
                <c:pt idx="52">
                  <c:v>-1009.4000000000009</c:v>
                </c:pt>
                <c:pt idx="53">
                  <c:v>-969.6000000000018</c:v>
                </c:pt>
                <c:pt idx="54">
                  <c:v>-930.5999999999989</c:v>
                </c:pt>
                <c:pt idx="55">
                  <c:v>-892.4</c:v>
                </c:pt>
                <c:pt idx="56">
                  <c:v>-855.0000000000007</c:v>
                </c:pt>
                <c:pt idx="57">
                  <c:v>-818.4000000000002</c:v>
                </c:pt>
                <c:pt idx="58">
                  <c:v>-782.6000000000022</c:v>
                </c:pt>
                <c:pt idx="59">
                  <c:v>-747.6000000000029</c:v>
                </c:pt>
                <c:pt idx="60">
                  <c:v>-713.4000000000024</c:v>
                </c:pt>
                <c:pt idx="61">
                  <c:v>-680.0000000000027</c:v>
                </c:pt>
                <c:pt idx="62">
                  <c:v>-647.4000000000013</c:v>
                </c:pt>
                <c:pt idx="63">
                  <c:v>-615.6000000000031</c:v>
                </c:pt>
                <c:pt idx="64">
                  <c:v>-584.6000000000012</c:v>
                </c:pt>
                <c:pt idx="65">
                  <c:v>-554.4000000000025</c:v>
                </c:pt>
                <c:pt idx="66">
                  <c:v>-525.0000000000008</c:v>
                </c:pt>
                <c:pt idx="67">
                  <c:v>-496.40000000000043</c:v>
                </c:pt>
                <c:pt idx="68">
                  <c:v>-468.60000000000184</c:v>
                </c:pt>
                <c:pt idx="69">
                  <c:v>-441.60000000000196</c:v>
                </c:pt>
                <c:pt idx="70">
                  <c:v>-415.4000000000034</c:v>
                </c:pt>
                <c:pt idx="71">
                  <c:v>-390.0000000000026</c:v>
                </c:pt>
                <c:pt idx="72">
                  <c:v>-365.40000000000384</c:v>
                </c:pt>
                <c:pt idx="73">
                  <c:v>-341.60000000000207</c:v>
                </c:pt>
                <c:pt idx="74">
                  <c:v>-318.6000000000031</c:v>
                </c:pt>
                <c:pt idx="75">
                  <c:v>-296.4000000000044</c:v>
                </c:pt>
                <c:pt idx="76">
                  <c:v>-275.0000000000023</c:v>
                </c:pt>
                <c:pt idx="77">
                  <c:v>-254.40000000000316</c:v>
                </c:pt>
                <c:pt idx="78">
                  <c:v>-234.60000000000218</c:v>
                </c:pt>
                <c:pt idx="79">
                  <c:v>-215.60000000000093</c:v>
                </c:pt>
                <c:pt idx="80">
                  <c:v>-197.4000000000009</c:v>
                </c:pt>
                <c:pt idx="81">
                  <c:v>-180.00000000000148</c:v>
                </c:pt>
                <c:pt idx="82">
                  <c:v>-163.40000000000043</c:v>
                </c:pt>
                <c:pt idx="83">
                  <c:v>-147.60000000000048</c:v>
                </c:pt>
                <c:pt idx="84">
                  <c:v>-132.60000000000275</c:v>
                </c:pt>
                <c:pt idx="85">
                  <c:v>-118.4000000000027</c:v>
                </c:pt>
                <c:pt idx="86">
                  <c:v>-105.00000000000313</c:v>
                </c:pt>
                <c:pt idx="87">
                  <c:v>-92.4000000000031</c:v>
                </c:pt>
                <c:pt idx="88">
                  <c:v>-80.60000000000389</c:v>
                </c:pt>
                <c:pt idx="89">
                  <c:v>-69.60000000000161</c:v>
                </c:pt>
                <c:pt idx="90">
                  <c:v>-59.40000000000248</c:v>
                </c:pt>
                <c:pt idx="91">
                  <c:v>-50.00000000000108</c:v>
                </c:pt>
                <c:pt idx="92">
                  <c:v>-41.400000000001</c:v>
                </c:pt>
                <c:pt idx="93">
                  <c:v>-33.60000000000002</c:v>
                </c:pt>
                <c:pt idx="94">
                  <c:v>-26.60000000000224</c:v>
                </c:pt>
                <c:pt idx="95">
                  <c:v>-20.39999999999941</c:v>
                </c:pt>
                <c:pt idx="96">
                  <c:v>-15.00000000000071</c:v>
                </c:pt>
                <c:pt idx="97">
                  <c:v>-10.400000000000603</c:v>
                </c:pt>
                <c:pt idx="98">
                  <c:v>-6.600000000000492</c:v>
                </c:pt>
                <c:pt idx="99">
                  <c:v>-3.599999999999966</c:v>
                </c:pt>
                <c:pt idx="100">
                  <c:v>-1.4000000000007518</c:v>
                </c:pt>
                <c:pt idx="101">
                  <c:v>7.17648163117685E-13</c:v>
                </c:pt>
              </c:numCache>
            </c:numRef>
          </c:yVal>
          <c:smooth val="1"/>
        </c:ser>
        <c:axId val="30086730"/>
        <c:axId val="2345115"/>
      </c:scatterChart>
      <c:val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2345115"/>
        <c:crosses val="autoZero"/>
        <c:crossBetween val="midCat"/>
        <c:dispUnits/>
        <c:majorUnit val="1"/>
        <c:minorUnit val="0.5"/>
      </c:valAx>
      <c:valAx>
        <c:axId val="234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30086730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déformée:y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q(m)</a:t>
            </a:r>
          </a:p>
        </c:rich>
      </c:tx>
      <c:layout>
        <c:manualLayout>
          <c:xMode val="factor"/>
          <c:yMode val="factor"/>
          <c:x val="0.007"/>
          <c:y val="0.009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8225"/>
          <c:y val="0.16925"/>
          <c:w val="0.892"/>
          <c:h val="0.6895"/>
        </c:manualLayout>
      </c:layout>
      <c:scatterChart>
        <c:scatterStyle val="smooth"/>
        <c:varyColors val="0"/>
        <c:ser>
          <c:idx val="0"/>
          <c:order val="0"/>
          <c:tx>
            <c:strRef>
              <c:f>'poids propre '!$C$10</c:f>
              <c:strCache>
                <c:ptCount val="1"/>
                <c:pt idx="0">
                  <c:v>yq(m)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'!$C$11:$C$112</c:f>
              <c:numCache>
                <c:ptCount val="102"/>
                <c:pt idx="0">
                  <c:v>0</c:v>
                </c:pt>
                <c:pt idx="1">
                  <c:v>-0.0004764886341440239</c:v>
                </c:pt>
                <c:pt idx="2">
                  <c:v>-0.0004764886341440239</c:v>
                </c:pt>
                <c:pt idx="3">
                  <c:v>-0.0009524120402875809</c:v>
                </c:pt>
                <c:pt idx="4">
                  <c:v>-0.0014272154752666378</c:v>
                </c:pt>
                <c:pt idx="5">
                  <c:v>-0.0019003556339205433</c:v>
                </c:pt>
                <c:pt idx="6">
                  <c:v>-0.002371300649092028</c:v>
                </c:pt>
                <c:pt idx="7">
                  <c:v>-0.002839530091627206</c:v>
                </c:pt>
                <c:pt idx="8">
                  <c:v>-0.003304534970375571</c:v>
                </c:pt>
                <c:pt idx="9">
                  <c:v>-0.0037658177321900025</c:v>
                </c:pt>
                <c:pt idx="10">
                  <c:v>-0.004222892261926759</c:v>
                </c:pt>
                <c:pt idx="11">
                  <c:v>-0.00467528388244548</c:v>
                </c:pt>
                <c:pt idx="12">
                  <c:v>-0.0051225293546091925</c:v>
                </c:pt>
                <c:pt idx="13">
                  <c:v>-0.005564176877284302</c:v>
                </c:pt>
                <c:pt idx="14">
                  <c:v>-0.005999786087340595</c:v>
                </c:pt>
                <c:pt idx="15">
                  <c:v>-0.006428928059651242</c:v>
                </c:pt>
                <c:pt idx="16">
                  <c:v>-0.006851185307092796</c:v>
                </c:pt>
                <c:pt idx="17">
                  <c:v>-0.00726615178054519</c:v>
                </c:pt>
                <c:pt idx="18">
                  <c:v>-0.0076734328688917415</c:v>
                </c:pt>
                <c:pt idx="19">
                  <c:v>-0.008072645399019151</c:v>
                </c:pt>
                <c:pt idx="20">
                  <c:v>-0.008463417635817495</c:v>
                </c:pt>
                <c:pt idx="21">
                  <c:v>-0.008845389282180238</c:v>
                </c:pt>
                <c:pt idx="22">
                  <c:v>-0.009218211479004229</c:v>
                </c:pt>
                <c:pt idx="23">
                  <c:v>-0.009581546805189689</c:v>
                </c:pt>
                <c:pt idx="24">
                  <c:v>-0.009935069277640231</c:v>
                </c:pt>
                <c:pt idx="25">
                  <c:v>-0.010278464351262848</c:v>
                </c:pt>
                <c:pt idx="26">
                  <c:v>-0.010611428918967908</c:v>
                </c:pt>
                <c:pt idx="27">
                  <c:v>-0.010933671311669174</c:v>
                </c:pt>
                <c:pt idx="28">
                  <c:v>-0.011244911298283778</c:v>
                </c:pt>
                <c:pt idx="29">
                  <c:v>-0.011544880085732241</c:v>
                </c:pt>
                <c:pt idx="30">
                  <c:v>-0.011833320318938464</c:v>
                </c:pt>
                <c:pt idx="31">
                  <c:v>-0.012109986080829735</c:v>
                </c:pt>
                <c:pt idx="32">
                  <c:v>-0.01237464289233672</c:v>
                </c:pt>
                <c:pt idx="33">
                  <c:v>-0.012627067712393464</c:v>
                </c:pt>
                <c:pt idx="34">
                  <c:v>-0.0128670489379374</c:v>
                </c:pt>
                <c:pt idx="35">
                  <c:v>-0.01309438640390934</c:v>
                </c:pt>
                <c:pt idx="36">
                  <c:v>-0.013308891383253477</c:v>
                </c:pt>
                <c:pt idx="37">
                  <c:v>-0.013510386586917392</c:v>
                </c:pt>
                <c:pt idx="38">
                  <c:v>-0.013698706163852045</c:v>
                </c:pt>
                <c:pt idx="39">
                  <c:v>-0.01387369570101177</c:v>
                </c:pt>
                <c:pt idx="40">
                  <c:v>-0.014035212223354299</c:v>
                </c:pt>
                <c:pt idx="41">
                  <c:v>-0.01418312419384073</c:v>
                </c:pt>
                <c:pt idx="42">
                  <c:v>-0.014317311513435554</c:v>
                </c:pt>
                <c:pt idx="43">
                  <c:v>-0.014437665521106641</c:v>
                </c:pt>
                <c:pt idx="44">
                  <c:v>-0.014544088993825241</c:v>
                </c:pt>
                <c:pt idx="45">
                  <c:v>-0.014636496146565987</c:v>
                </c:pt>
                <c:pt idx="46">
                  <c:v>-0.014714812632306905</c:v>
                </c:pt>
                <c:pt idx="47">
                  <c:v>-0.014778975542029381</c:v>
                </c:pt>
                <c:pt idx="48">
                  <c:v>-0.014828933404718208</c:v>
                </c:pt>
                <c:pt idx="49">
                  <c:v>-0.014864646187361536</c:v>
                </c:pt>
                <c:pt idx="50">
                  <c:v>-0.014886085294950915</c:v>
                </c:pt>
                <c:pt idx="51">
                  <c:v>-0.014893233570481272</c:v>
                </c:pt>
                <c:pt idx="52">
                  <c:v>-0.014886085294950915</c:v>
                </c:pt>
                <c:pt idx="53">
                  <c:v>-0.014864646187361535</c:v>
                </c:pt>
                <c:pt idx="54">
                  <c:v>-0.01482893340471821</c:v>
                </c:pt>
                <c:pt idx="55">
                  <c:v>-0.014778975542029386</c:v>
                </c:pt>
                <c:pt idx="56">
                  <c:v>-0.014714812632306909</c:v>
                </c:pt>
                <c:pt idx="57">
                  <c:v>-0.014636496146565993</c:v>
                </c:pt>
                <c:pt idx="58">
                  <c:v>-0.014544088993825243</c:v>
                </c:pt>
                <c:pt idx="59">
                  <c:v>-0.014437665521106641</c:v>
                </c:pt>
                <c:pt idx="60">
                  <c:v>-0.014317311513435557</c:v>
                </c:pt>
                <c:pt idx="61">
                  <c:v>-0.014183124193840735</c:v>
                </c:pt>
                <c:pt idx="62">
                  <c:v>-0.014035212223354306</c:v>
                </c:pt>
                <c:pt idx="63">
                  <c:v>-0.013873695701011775</c:v>
                </c:pt>
                <c:pt idx="64">
                  <c:v>-0.013698706163852051</c:v>
                </c:pt>
                <c:pt idx="65">
                  <c:v>-0.013510386586917405</c:v>
                </c:pt>
                <c:pt idx="66">
                  <c:v>-0.013308891383253488</c:v>
                </c:pt>
                <c:pt idx="67">
                  <c:v>-0.013094386403909352</c:v>
                </c:pt>
                <c:pt idx="68">
                  <c:v>-0.012867048937937416</c:v>
                </c:pt>
                <c:pt idx="69">
                  <c:v>-0.012627067712393485</c:v>
                </c:pt>
                <c:pt idx="70">
                  <c:v>-0.012374642892336737</c:v>
                </c:pt>
                <c:pt idx="71">
                  <c:v>-0.012109986080829756</c:v>
                </c:pt>
                <c:pt idx="72">
                  <c:v>-0.011833320318938486</c:v>
                </c:pt>
                <c:pt idx="73">
                  <c:v>-0.011544880085732264</c:v>
                </c:pt>
                <c:pt idx="74">
                  <c:v>-0.011244911298283809</c:v>
                </c:pt>
                <c:pt idx="75">
                  <c:v>-0.0109336713116692</c:v>
                </c:pt>
                <c:pt idx="76">
                  <c:v>-0.010611428918967948</c:v>
                </c:pt>
                <c:pt idx="77">
                  <c:v>-0.010278464351262883</c:v>
                </c:pt>
                <c:pt idx="78">
                  <c:v>-0.009935069277640266</c:v>
                </c:pt>
                <c:pt idx="79">
                  <c:v>-0.009581546805189729</c:v>
                </c:pt>
                <c:pt idx="80">
                  <c:v>-0.00921821147900426</c:v>
                </c:pt>
                <c:pt idx="81">
                  <c:v>-0.008845389282180288</c:v>
                </c:pt>
                <c:pt idx="82">
                  <c:v>-0.008463417635817535</c:v>
                </c:pt>
                <c:pt idx="83">
                  <c:v>-0.008072645399019201</c:v>
                </c:pt>
                <c:pt idx="84">
                  <c:v>-0.007673432868891798</c:v>
                </c:pt>
                <c:pt idx="85">
                  <c:v>-0.007266151780545245</c:v>
                </c:pt>
                <c:pt idx="86">
                  <c:v>-0.006851185307092852</c:v>
                </c:pt>
                <c:pt idx="87">
                  <c:v>-0.0064289280596513</c:v>
                </c:pt>
                <c:pt idx="88">
                  <c:v>-0.005999786087340653</c:v>
                </c:pt>
                <c:pt idx="89">
                  <c:v>-0.005564176877284374</c:v>
                </c:pt>
                <c:pt idx="90">
                  <c:v>-0.005122529354609266</c:v>
                </c:pt>
                <c:pt idx="91">
                  <c:v>-0.00467528388244555</c:v>
                </c:pt>
                <c:pt idx="92">
                  <c:v>-0.0042228922619268385</c:v>
                </c:pt>
                <c:pt idx="93">
                  <c:v>-0.0037658177321900767</c:v>
                </c:pt>
                <c:pt idx="94">
                  <c:v>-0.0033045349703756514</c:v>
                </c:pt>
                <c:pt idx="95">
                  <c:v>-0.0028395300916272876</c:v>
                </c:pt>
                <c:pt idx="96">
                  <c:v>-0.002371300649092101</c:v>
                </c:pt>
                <c:pt idx="97">
                  <c:v>-0.0019003556339206305</c:v>
                </c:pt>
                <c:pt idx="98">
                  <c:v>-0.0014272154752667263</c:v>
                </c:pt>
                <c:pt idx="99">
                  <c:v>-0.0009524120402876718</c:v>
                </c:pt>
                <c:pt idx="100">
                  <c:v>-0.00047648863414412166</c:v>
                </c:pt>
                <c:pt idx="101">
                  <c:v>-9.752628257725969E-17</c:v>
                </c:pt>
              </c:numCache>
            </c:numRef>
          </c:yVal>
          <c:smooth val="1"/>
        </c:ser>
        <c:axId val="21106036"/>
        <c:axId val="55736597"/>
      </c:scatterChart>
      <c:valAx>
        <c:axId val="2110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5736597"/>
        <c:crosses val="autoZero"/>
        <c:crossBetween val="midCat"/>
        <c:dispUnits/>
        <c:majorUnit val="1"/>
        <c:minorUnit val="0.5"/>
      </c:valAx>
      <c:valAx>
        <c:axId val="5573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pente:y'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q(rad)</a:t>
            </a:r>
          </a:p>
        </c:rich>
      </c:tx>
      <c:layout>
        <c:manualLayout>
          <c:xMode val="factor"/>
          <c:yMode val="factor"/>
          <c:x val="-0.00225"/>
          <c:y val="0.014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20675"/>
          <c:w val="0.94825"/>
          <c:h val="0.65825"/>
        </c:manualLayout>
      </c:layout>
      <c:scatterChart>
        <c:scatterStyle val="smooth"/>
        <c:varyColors val="0"/>
        <c:ser>
          <c:idx val="0"/>
          <c:order val="0"/>
          <c:tx>
            <c:strRef>
              <c:f>'poids propre '!$B$10</c:f>
              <c:strCache>
                <c:ptCount val="1"/>
                <c:pt idx="0">
                  <c:v>y'q(rad)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'!$B$11:$B$112</c:f>
              <c:numCache>
                <c:ptCount val="102"/>
                <c:pt idx="0">
                  <c:v>-0.004765834742554007</c:v>
                </c:pt>
                <c:pt idx="1">
                  <c:v>-0.004762994305047445</c:v>
                </c:pt>
                <c:pt idx="2">
                  <c:v>-0.004762994305047445</c:v>
                </c:pt>
                <c:pt idx="3">
                  <c:v>-0.004754549245883639</c:v>
                </c:pt>
                <c:pt idx="4">
                  <c:v>-0.004740613945096411</c:v>
                </c:pt>
                <c:pt idx="5">
                  <c:v>-0.004721302782719582</c:v>
                </c:pt>
                <c:pt idx="6">
                  <c:v>-0.004696730138786974</c:v>
                </c:pt>
                <c:pt idx="7">
                  <c:v>-0.0046670103933324075</c:v>
                </c:pt>
                <c:pt idx="8">
                  <c:v>-0.0046322579263897035</c:v>
                </c:pt>
                <c:pt idx="9">
                  <c:v>-0.004592587117992684</c:v>
                </c:pt>
                <c:pt idx="10">
                  <c:v>-0.00454811234817517</c:v>
                </c:pt>
                <c:pt idx="11">
                  <c:v>-0.004498947996970983</c:v>
                </c:pt>
                <c:pt idx="12">
                  <c:v>-0.004445208444413944</c:v>
                </c:pt>
                <c:pt idx="13">
                  <c:v>-0.0043870080705378746</c:v>
                </c:pt>
                <c:pt idx="14">
                  <c:v>-0.004324461255376596</c:v>
                </c:pt>
                <c:pt idx="15">
                  <c:v>-0.004257682378963928</c:v>
                </c:pt>
                <c:pt idx="16">
                  <c:v>-0.004186785821333696</c:v>
                </c:pt>
                <c:pt idx="17">
                  <c:v>-0.004111885962519717</c:v>
                </c:pt>
                <c:pt idx="18">
                  <c:v>-0.004033097182555814</c:v>
                </c:pt>
                <c:pt idx="19">
                  <c:v>-0.003950533861475807</c:v>
                </c:pt>
                <c:pt idx="20">
                  <c:v>-0.0038643103793135204</c:v>
                </c:pt>
                <c:pt idx="21">
                  <c:v>-0.003774541116102773</c:v>
                </c:pt>
                <c:pt idx="22">
                  <c:v>-0.0036813404518773875</c:v>
                </c:pt>
                <c:pt idx="23">
                  <c:v>-0.0035848227666711832</c:v>
                </c:pt>
                <c:pt idx="24">
                  <c:v>-0.0034851024405179827</c:v>
                </c:pt>
                <c:pt idx="25">
                  <c:v>-0.0033822938534516078</c:v>
                </c:pt>
                <c:pt idx="26">
                  <c:v>-0.0032765113855058787</c:v>
                </c:pt>
                <c:pt idx="27">
                  <c:v>-0.0031678694167146175</c:v>
                </c:pt>
                <c:pt idx="28">
                  <c:v>-0.0030564823271116456</c:v>
                </c:pt>
                <c:pt idx="29">
                  <c:v>-0.002942464496730783</c:v>
                </c:pt>
                <c:pt idx="30">
                  <c:v>-0.002825930305605852</c:v>
                </c:pt>
                <c:pt idx="31">
                  <c:v>-0.0027069941337706746</c:v>
                </c:pt>
                <c:pt idx="32">
                  <c:v>-0.0025857703612590707</c:v>
                </c:pt>
                <c:pt idx="33">
                  <c:v>-0.002462373368104862</c:v>
                </c:pt>
                <c:pt idx="34">
                  <c:v>-0.0023369175343418707</c:v>
                </c:pt>
                <c:pt idx="35">
                  <c:v>-0.0022095172400039163</c:v>
                </c:pt>
                <c:pt idx="36">
                  <c:v>-0.0020802868651248214</c:v>
                </c:pt>
                <c:pt idx="37">
                  <c:v>-0.0019493407897384076</c:v>
                </c:pt>
                <c:pt idx="38">
                  <c:v>-0.0018167933938784955</c:v>
                </c:pt>
                <c:pt idx="39">
                  <c:v>-0.001682759057578907</c:v>
                </c:pt>
                <c:pt idx="40">
                  <c:v>-0.0015473521608734624</c:v>
                </c:pt>
                <c:pt idx="41">
                  <c:v>-0.0014106870837959835</c:v>
                </c:pt>
                <c:pt idx="42">
                  <c:v>-0.0012728782063802925</c:v>
                </c:pt>
                <c:pt idx="43">
                  <c:v>-0.0011340399086602095</c:v>
                </c:pt>
                <c:pt idx="44">
                  <c:v>-0.0009942865706695566</c:v>
                </c:pt>
                <c:pt idx="45">
                  <c:v>-0.0008537325724421545</c:v>
                </c:pt>
                <c:pt idx="46">
                  <c:v>-0.0007124922940118241</c:v>
                </c:pt>
                <c:pt idx="47">
                  <c:v>-0.0005706801154123866</c:v>
                </c:pt>
                <c:pt idx="48">
                  <c:v>-0.0004284104166776656</c:v>
                </c:pt>
                <c:pt idx="49">
                  <c:v>-0.00028579757784148014</c:v>
                </c:pt>
                <c:pt idx="50">
                  <c:v>-0.00014295597893765262</c:v>
                </c:pt>
                <c:pt idx="51">
                  <c:v>-3.2508760859086627E-18</c:v>
                </c:pt>
                <c:pt idx="52">
                  <c:v>0.00014295597893764829</c:v>
                </c:pt>
                <c:pt idx="53">
                  <c:v>0.00028579757784147363</c:v>
                </c:pt>
                <c:pt idx="54">
                  <c:v>0.00042841041667766074</c:v>
                </c:pt>
                <c:pt idx="55">
                  <c:v>0.0005706801154123834</c:v>
                </c:pt>
                <c:pt idx="56">
                  <c:v>0.0007124922940118176</c:v>
                </c:pt>
                <c:pt idx="57">
                  <c:v>0.0008537325724421491</c:v>
                </c:pt>
                <c:pt idx="58">
                  <c:v>0.0009942865706695516</c:v>
                </c:pt>
                <c:pt idx="59">
                  <c:v>0.0011340399086602047</c:v>
                </c:pt>
                <c:pt idx="60">
                  <c:v>0.0012728782063802892</c:v>
                </c:pt>
                <c:pt idx="61">
                  <c:v>0.0014106870837959774</c:v>
                </c:pt>
                <c:pt idx="62">
                  <c:v>0.001547352160873457</c:v>
                </c:pt>
                <c:pt idx="63">
                  <c:v>0.0016827590575789015</c:v>
                </c:pt>
                <c:pt idx="64">
                  <c:v>0.0018167933938784894</c:v>
                </c:pt>
                <c:pt idx="65">
                  <c:v>0.0019493407897384011</c:v>
                </c:pt>
                <c:pt idx="66">
                  <c:v>0.002080286865124813</c:v>
                </c:pt>
                <c:pt idx="67">
                  <c:v>0.002209517240003909</c:v>
                </c:pt>
                <c:pt idx="68">
                  <c:v>0.0023369175343418624</c:v>
                </c:pt>
                <c:pt idx="69">
                  <c:v>0.0024623733681048534</c:v>
                </c:pt>
                <c:pt idx="70">
                  <c:v>0.002585770361259062</c:v>
                </c:pt>
                <c:pt idx="71">
                  <c:v>0.0027069941337706663</c:v>
                </c:pt>
                <c:pt idx="72">
                  <c:v>0.0028259303056058435</c:v>
                </c:pt>
                <c:pt idx="73">
                  <c:v>0.0029424644967307742</c:v>
                </c:pt>
                <c:pt idx="74">
                  <c:v>0.003056482327111636</c:v>
                </c:pt>
                <c:pt idx="75">
                  <c:v>0.0031678694167146066</c:v>
                </c:pt>
                <c:pt idx="76">
                  <c:v>0.003276511385505868</c:v>
                </c:pt>
                <c:pt idx="77">
                  <c:v>0.0033822938534515965</c:v>
                </c:pt>
                <c:pt idx="78">
                  <c:v>0.003485102440517973</c:v>
                </c:pt>
                <c:pt idx="79">
                  <c:v>0.003584822766671173</c:v>
                </c:pt>
                <c:pt idx="80">
                  <c:v>0.0036813404518773753</c:v>
                </c:pt>
                <c:pt idx="81">
                  <c:v>0.003774541116102763</c:v>
                </c:pt>
                <c:pt idx="82">
                  <c:v>0.003864310379313509</c:v>
                </c:pt>
                <c:pt idx="83">
                  <c:v>0.003950533861475797</c:v>
                </c:pt>
                <c:pt idx="84">
                  <c:v>0.004033097182555805</c:v>
                </c:pt>
                <c:pt idx="85">
                  <c:v>0.004111885962519706</c:v>
                </c:pt>
                <c:pt idx="86">
                  <c:v>0.004186785821333684</c:v>
                </c:pt>
                <c:pt idx="87">
                  <c:v>0.004257682378963919</c:v>
                </c:pt>
                <c:pt idx="88">
                  <c:v>0.004324461255376584</c:v>
                </c:pt>
                <c:pt idx="89">
                  <c:v>0.004387008070537867</c:v>
                </c:pt>
                <c:pt idx="90">
                  <c:v>0.004445208444413938</c:v>
                </c:pt>
                <c:pt idx="91">
                  <c:v>0.0044989479969709785</c:v>
                </c:pt>
                <c:pt idx="92">
                  <c:v>0.004548112348175162</c:v>
                </c:pt>
                <c:pt idx="93">
                  <c:v>0.004592587117992678</c:v>
                </c:pt>
                <c:pt idx="94">
                  <c:v>0.004632257926389696</c:v>
                </c:pt>
                <c:pt idx="95">
                  <c:v>0.0046670103933324015</c:v>
                </c:pt>
                <c:pt idx="96">
                  <c:v>0.004696730138786972</c:v>
                </c:pt>
                <c:pt idx="97">
                  <c:v>0.004721302782719576</c:v>
                </c:pt>
                <c:pt idx="98">
                  <c:v>0.004740613945096403</c:v>
                </c:pt>
                <c:pt idx="99">
                  <c:v>0.004754549245883635</c:v>
                </c:pt>
                <c:pt idx="100">
                  <c:v>0.004762994305047445</c:v>
                </c:pt>
                <c:pt idx="101">
                  <c:v>0.004765834742554011</c:v>
                </c:pt>
              </c:numCache>
            </c:numRef>
          </c:yVal>
          <c:smooth val="1"/>
        </c:ser>
        <c:axId val="31867326"/>
        <c:axId val="18370479"/>
      </c:scatterChart>
      <c:valAx>
        <c:axId val="3186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8370479"/>
        <c:crosses val="autoZero"/>
        <c:crossBetween val="midCat"/>
        <c:dispUnits/>
        <c:majorUnit val="1"/>
        <c:minorUnit val="0.5"/>
      </c:valAx>
      <c:valAx>
        <c:axId val="18370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Arial"/>
                <a:ea typeface="Arial"/>
                <a:cs typeface="Arial"/>
              </a:rPr>
              <a:t>moment flèchissant M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 (N.m)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00CCFF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6575"/>
          <c:w val="0.94575"/>
          <c:h val="0.6995"/>
        </c:manualLayout>
      </c:layout>
      <c:scatterChart>
        <c:scatterStyle val="smooth"/>
        <c:varyColors val="0"/>
        <c:ser>
          <c:idx val="0"/>
          <c:order val="0"/>
          <c:tx>
            <c:strRef>
              <c:f>'poids propre '!$D$10</c:f>
              <c:strCache>
                <c:ptCount val="1"/>
                <c:pt idx="0">
                  <c:v>Mq(N.m)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'!$D$11:$D$112</c:f>
              <c:numCache>
                <c:ptCount val="102"/>
                <c:pt idx="0">
                  <c:v>0</c:v>
                </c:pt>
                <c:pt idx="1">
                  <c:v>64.35</c:v>
                </c:pt>
                <c:pt idx="2">
                  <c:v>64.35</c:v>
                </c:pt>
                <c:pt idx="3">
                  <c:v>127.39999999999999</c:v>
                </c:pt>
                <c:pt idx="4">
                  <c:v>189.15000000000003</c:v>
                </c:pt>
                <c:pt idx="5">
                  <c:v>249.6</c:v>
                </c:pt>
                <c:pt idx="6">
                  <c:v>308.75</c:v>
                </c:pt>
                <c:pt idx="7">
                  <c:v>366.59999999999997</c:v>
                </c:pt>
                <c:pt idx="8">
                  <c:v>423.15</c:v>
                </c:pt>
                <c:pt idx="9">
                  <c:v>478.40000000000003</c:v>
                </c:pt>
                <c:pt idx="10">
                  <c:v>532.3499999999999</c:v>
                </c:pt>
                <c:pt idx="11">
                  <c:v>584.9999999999999</c:v>
                </c:pt>
                <c:pt idx="12">
                  <c:v>636.3499999999999</c:v>
                </c:pt>
                <c:pt idx="13">
                  <c:v>686.4</c:v>
                </c:pt>
                <c:pt idx="14">
                  <c:v>735.15</c:v>
                </c:pt>
                <c:pt idx="15">
                  <c:v>782.6000000000001</c:v>
                </c:pt>
                <c:pt idx="16">
                  <c:v>828.7500000000001</c:v>
                </c:pt>
                <c:pt idx="17">
                  <c:v>873.6000000000001</c:v>
                </c:pt>
                <c:pt idx="18">
                  <c:v>917.1500000000001</c:v>
                </c:pt>
                <c:pt idx="19">
                  <c:v>959.4000000000001</c:v>
                </c:pt>
                <c:pt idx="20">
                  <c:v>1000.3500000000003</c:v>
                </c:pt>
                <c:pt idx="21">
                  <c:v>1040</c:v>
                </c:pt>
                <c:pt idx="22">
                  <c:v>1078.3500000000004</c:v>
                </c:pt>
                <c:pt idx="23">
                  <c:v>1115.4000000000003</c:v>
                </c:pt>
                <c:pt idx="24">
                  <c:v>1151.1500000000003</c:v>
                </c:pt>
                <c:pt idx="25">
                  <c:v>1185.6000000000001</c:v>
                </c:pt>
                <c:pt idx="26">
                  <c:v>1218.7500000000002</c:v>
                </c:pt>
                <c:pt idx="27">
                  <c:v>1250.6000000000004</c:v>
                </c:pt>
                <c:pt idx="28">
                  <c:v>1281.1500000000003</c:v>
                </c:pt>
                <c:pt idx="29">
                  <c:v>1310.4000000000003</c:v>
                </c:pt>
                <c:pt idx="30">
                  <c:v>1338.3500000000004</c:v>
                </c:pt>
                <c:pt idx="31">
                  <c:v>1365.0000000000002</c:v>
                </c:pt>
                <c:pt idx="32">
                  <c:v>1390.3500000000004</c:v>
                </c:pt>
                <c:pt idx="33">
                  <c:v>1414.4000000000003</c:v>
                </c:pt>
                <c:pt idx="34">
                  <c:v>1437.1500000000003</c:v>
                </c:pt>
                <c:pt idx="35">
                  <c:v>1458.6000000000001</c:v>
                </c:pt>
                <c:pt idx="36">
                  <c:v>1478.7500000000005</c:v>
                </c:pt>
                <c:pt idx="37">
                  <c:v>1497.6000000000004</c:v>
                </c:pt>
                <c:pt idx="38">
                  <c:v>1515.1500000000003</c:v>
                </c:pt>
                <c:pt idx="39">
                  <c:v>1531.4000000000003</c:v>
                </c:pt>
                <c:pt idx="40">
                  <c:v>1546.3500000000001</c:v>
                </c:pt>
                <c:pt idx="41">
                  <c:v>1560.0000000000005</c:v>
                </c:pt>
                <c:pt idx="42">
                  <c:v>1572.3500000000001</c:v>
                </c:pt>
                <c:pt idx="43">
                  <c:v>1583.4</c:v>
                </c:pt>
                <c:pt idx="44">
                  <c:v>1593.15</c:v>
                </c:pt>
                <c:pt idx="45">
                  <c:v>1601.6000000000001</c:v>
                </c:pt>
                <c:pt idx="46">
                  <c:v>1608.7500000000002</c:v>
                </c:pt>
                <c:pt idx="47">
                  <c:v>1614.6</c:v>
                </c:pt>
                <c:pt idx="48">
                  <c:v>1619.1499999999999</c:v>
                </c:pt>
                <c:pt idx="49">
                  <c:v>1622.3999999999999</c:v>
                </c:pt>
                <c:pt idx="50">
                  <c:v>1624.35</c:v>
                </c:pt>
                <c:pt idx="51">
                  <c:v>1625</c:v>
                </c:pt>
                <c:pt idx="52">
                  <c:v>1624.3500000000001</c:v>
                </c:pt>
                <c:pt idx="53">
                  <c:v>1622.3999999999999</c:v>
                </c:pt>
                <c:pt idx="54">
                  <c:v>1619.15</c:v>
                </c:pt>
                <c:pt idx="55">
                  <c:v>1614.6</c:v>
                </c:pt>
                <c:pt idx="56">
                  <c:v>1608.7500000000005</c:v>
                </c:pt>
                <c:pt idx="57">
                  <c:v>1601.6000000000001</c:v>
                </c:pt>
                <c:pt idx="58">
                  <c:v>1593.1500000000003</c:v>
                </c:pt>
                <c:pt idx="59">
                  <c:v>1583.4000000000005</c:v>
                </c:pt>
                <c:pt idx="60">
                  <c:v>1572.3500000000006</c:v>
                </c:pt>
                <c:pt idx="61">
                  <c:v>1560.000000000001</c:v>
                </c:pt>
                <c:pt idx="62">
                  <c:v>1546.3500000000008</c:v>
                </c:pt>
                <c:pt idx="63">
                  <c:v>1531.4000000000008</c:v>
                </c:pt>
                <c:pt idx="64">
                  <c:v>1515.1500000000012</c:v>
                </c:pt>
                <c:pt idx="65">
                  <c:v>1497.600000000001</c:v>
                </c:pt>
                <c:pt idx="66">
                  <c:v>1478.7500000000016</c:v>
                </c:pt>
                <c:pt idx="67">
                  <c:v>1458.6000000000017</c:v>
                </c:pt>
                <c:pt idx="68">
                  <c:v>1437.1500000000015</c:v>
                </c:pt>
                <c:pt idx="69">
                  <c:v>1414.400000000002</c:v>
                </c:pt>
                <c:pt idx="70">
                  <c:v>1390.350000000002</c:v>
                </c:pt>
                <c:pt idx="71">
                  <c:v>1365.0000000000025</c:v>
                </c:pt>
                <c:pt idx="72">
                  <c:v>1338.3500000000024</c:v>
                </c:pt>
                <c:pt idx="73">
                  <c:v>1310.4000000000026</c:v>
                </c:pt>
                <c:pt idx="74">
                  <c:v>1281.150000000003</c:v>
                </c:pt>
                <c:pt idx="75">
                  <c:v>1250.600000000003</c:v>
                </c:pt>
                <c:pt idx="76">
                  <c:v>1218.7500000000036</c:v>
                </c:pt>
                <c:pt idx="77">
                  <c:v>1185.6000000000038</c:v>
                </c:pt>
                <c:pt idx="78">
                  <c:v>1151.1500000000037</c:v>
                </c:pt>
                <c:pt idx="79">
                  <c:v>1115.4000000000044</c:v>
                </c:pt>
                <c:pt idx="80">
                  <c:v>1078.3500000000045</c:v>
                </c:pt>
                <c:pt idx="81">
                  <c:v>1040.000000000005</c:v>
                </c:pt>
                <c:pt idx="82">
                  <c:v>1000.3500000000051</c:v>
                </c:pt>
                <c:pt idx="83">
                  <c:v>959.4000000000053</c:v>
                </c:pt>
                <c:pt idx="84">
                  <c:v>917.1500000000059</c:v>
                </c:pt>
                <c:pt idx="85">
                  <c:v>873.6000000000059</c:v>
                </c:pt>
                <c:pt idx="86">
                  <c:v>828.7500000000067</c:v>
                </c:pt>
                <c:pt idx="87">
                  <c:v>782.6000000000068</c:v>
                </c:pt>
                <c:pt idx="88">
                  <c:v>735.1500000000069</c:v>
                </c:pt>
                <c:pt idx="89">
                  <c:v>686.4000000000077</c:v>
                </c:pt>
                <c:pt idx="90">
                  <c:v>636.3500000000079</c:v>
                </c:pt>
                <c:pt idx="91">
                  <c:v>585.0000000000086</c:v>
                </c:pt>
                <c:pt idx="92">
                  <c:v>532.3500000000087</c:v>
                </c:pt>
                <c:pt idx="93">
                  <c:v>478.40000000000884</c:v>
                </c:pt>
                <c:pt idx="94">
                  <c:v>423.1500000000097</c:v>
                </c:pt>
                <c:pt idx="95">
                  <c:v>366.60000000000986</c:v>
                </c:pt>
                <c:pt idx="96">
                  <c:v>308.75000000001063</c:v>
                </c:pt>
                <c:pt idx="97">
                  <c:v>249.60000000001082</c:v>
                </c:pt>
                <c:pt idx="98">
                  <c:v>189.150000000011</c:v>
                </c:pt>
                <c:pt idx="99">
                  <c:v>127.4000000000119</c:v>
                </c:pt>
                <c:pt idx="100">
                  <c:v>64.35000000001207</c:v>
                </c:pt>
                <c:pt idx="101">
                  <c:v>1.2989609388114306E-11</c:v>
                </c:pt>
              </c:numCache>
            </c:numRef>
          </c:yVal>
          <c:smooth val="1"/>
        </c:ser>
        <c:axId val="31116584"/>
        <c:axId val="11613801"/>
      </c:scatterChart>
      <c:valAx>
        <c:axId val="3111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1613801"/>
        <c:crosses val="autoZero"/>
        <c:crossBetween val="midCat"/>
        <c:dispUnits/>
        <c:majorUnit val="1"/>
        <c:minorUnit val="0.5"/>
      </c:valAx>
      <c:valAx>
        <c:axId val="1161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Effort tranchant T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q(N)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'poids propre '!$E$10</c:f>
              <c:strCache>
                <c:ptCount val="1"/>
                <c:pt idx="0">
                  <c:v>Tq(N)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'!$E$11:$E$112</c:f>
              <c:numCache>
                <c:ptCount val="102"/>
                <c:pt idx="0">
                  <c:v>-650</c:v>
                </c:pt>
                <c:pt idx="1">
                  <c:v>-637</c:v>
                </c:pt>
                <c:pt idx="2">
                  <c:v>-637</c:v>
                </c:pt>
                <c:pt idx="3">
                  <c:v>-624</c:v>
                </c:pt>
                <c:pt idx="4">
                  <c:v>-611</c:v>
                </c:pt>
                <c:pt idx="5">
                  <c:v>-598</c:v>
                </c:pt>
                <c:pt idx="6">
                  <c:v>-585</c:v>
                </c:pt>
                <c:pt idx="7">
                  <c:v>-572</c:v>
                </c:pt>
                <c:pt idx="8">
                  <c:v>-559</c:v>
                </c:pt>
                <c:pt idx="9">
                  <c:v>-546</c:v>
                </c:pt>
                <c:pt idx="10">
                  <c:v>-533</c:v>
                </c:pt>
                <c:pt idx="11">
                  <c:v>-520</c:v>
                </c:pt>
                <c:pt idx="12">
                  <c:v>-507</c:v>
                </c:pt>
                <c:pt idx="13">
                  <c:v>-494</c:v>
                </c:pt>
                <c:pt idx="14">
                  <c:v>-481</c:v>
                </c:pt>
                <c:pt idx="15">
                  <c:v>-468</c:v>
                </c:pt>
                <c:pt idx="16">
                  <c:v>-455</c:v>
                </c:pt>
                <c:pt idx="17">
                  <c:v>-442</c:v>
                </c:pt>
                <c:pt idx="18">
                  <c:v>-428.99999999999994</c:v>
                </c:pt>
                <c:pt idx="19">
                  <c:v>-415.99999999999994</c:v>
                </c:pt>
                <c:pt idx="20">
                  <c:v>-402.9999999999999</c:v>
                </c:pt>
                <c:pt idx="21">
                  <c:v>-389.99999999999994</c:v>
                </c:pt>
                <c:pt idx="22">
                  <c:v>-376.99999999999994</c:v>
                </c:pt>
                <c:pt idx="23">
                  <c:v>-363.99999999999994</c:v>
                </c:pt>
                <c:pt idx="24">
                  <c:v>-350.9999999999999</c:v>
                </c:pt>
                <c:pt idx="25">
                  <c:v>-337.9999999999999</c:v>
                </c:pt>
                <c:pt idx="26">
                  <c:v>-324.9999999999999</c:v>
                </c:pt>
                <c:pt idx="27">
                  <c:v>-311.9999999999999</c:v>
                </c:pt>
                <c:pt idx="28">
                  <c:v>-298.9999999999999</c:v>
                </c:pt>
                <c:pt idx="29">
                  <c:v>-285.99999999999983</c:v>
                </c:pt>
                <c:pt idx="30">
                  <c:v>-272.99999999999983</c:v>
                </c:pt>
                <c:pt idx="31">
                  <c:v>-259.99999999999983</c:v>
                </c:pt>
                <c:pt idx="32">
                  <c:v>-246.99999999999983</c:v>
                </c:pt>
                <c:pt idx="33">
                  <c:v>-233.99999999999983</c:v>
                </c:pt>
                <c:pt idx="34">
                  <c:v>-220.99999999999977</c:v>
                </c:pt>
                <c:pt idx="35">
                  <c:v>-207.99999999999977</c:v>
                </c:pt>
                <c:pt idx="36">
                  <c:v>-194.99999999999977</c:v>
                </c:pt>
                <c:pt idx="37">
                  <c:v>-181.99999999999977</c:v>
                </c:pt>
                <c:pt idx="38">
                  <c:v>-168.99999999999977</c:v>
                </c:pt>
                <c:pt idx="39">
                  <c:v>-155.99999999999972</c:v>
                </c:pt>
                <c:pt idx="40">
                  <c:v>-142.99999999999972</c:v>
                </c:pt>
                <c:pt idx="41">
                  <c:v>-129.99999999999977</c:v>
                </c:pt>
                <c:pt idx="42">
                  <c:v>-116.99999999999977</c:v>
                </c:pt>
                <c:pt idx="43">
                  <c:v>-103.99999999999989</c:v>
                </c:pt>
                <c:pt idx="44">
                  <c:v>-90.99999999999989</c:v>
                </c:pt>
                <c:pt idx="45">
                  <c:v>-78</c:v>
                </c:pt>
                <c:pt idx="46">
                  <c:v>-65</c:v>
                </c:pt>
                <c:pt idx="47">
                  <c:v>-52</c:v>
                </c:pt>
                <c:pt idx="48">
                  <c:v>-39.000000000000114</c:v>
                </c:pt>
                <c:pt idx="49">
                  <c:v>-26.000000000000114</c:v>
                </c:pt>
                <c:pt idx="50">
                  <c:v>-13.000000000000227</c:v>
                </c:pt>
                <c:pt idx="51">
                  <c:v>-2.2737367544323206E-13</c:v>
                </c:pt>
                <c:pt idx="52">
                  <c:v>12.999999999999773</c:v>
                </c:pt>
                <c:pt idx="53">
                  <c:v>25.99999999999966</c:v>
                </c:pt>
                <c:pt idx="54">
                  <c:v>38.99999999999966</c:v>
                </c:pt>
                <c:pt idx="55">
                  <c:v>51.999999999999545</c:v>
                </c:pt>
                <c:pt idx="56">
                  <c:v>64.99999999999955</c:v>
                </c:pt>
                <c:pt idx="57">
                  <c:v>77.99999999999955</c:v>
                </c:pt>
                <c:pt idx="58">
                  <c:v>90.99999999999943</c:v>
                </c:pt>
                <c:pt idx="59">
                  <c:v>103.99999999999943</c:v>
                </c:pt>
                <c:pt idx="60">
                  <c:v>116.99999999999932</c:v>
                </c:pt>
                <c:pt idx="61">
                  <c:v>129.99999999999932</c:v>
                </c:pt>
                <c:pt idx="62">
                  <c:v>142.99999999999932</c:v>
                </c:pt>
                <c:pt idx="63">
                  <c:v>155.9999999999992</c:v>
                </c:pt>
                <c:pt idx="64">
                  <c:v>168.9999999999992</c:v>
                </c:pt>
                <c:pt idx="65">
                  <c:v>181.9999999999991</c:v>
                </c:pt>
                <c:pt idx="66">
                  <c:v>194.9999999999991</c:v>
                </c:pt>
                <c:pt idx="67">
                  <c:v>207.99999999999898</c:v>
                </c:pt>
                <c:pt idx="68">
                  <c:v>220.99999999999898</c:v>
                </c:pt>
                <c:pt idx="69">
                  <c:v>233.99999999999898</c:v>
                </c:pt>
                <c:pt idx="70">
                  <c:v>246.99999999999886</c:v>
                </c:pt>
                <c:pt idx="71">
                  <c:v>259.99999999999886</c:v>
                </c:pt>
                <c:pt idx="72">
                  <c:v>272.99999999999875</c:v>
                </c:pt>
                <c:pt idx="73">
                  <c:v>285.99999999999875</c:v>
                </c:pt>
                <c:pt idx="74">
                  <c:v>298.99999999999875</c:v>
                </c:pt>
                <c:pt idx="75">
                  <c:v>311.99999999999864</c:v>
                </c:pt>
                <c:pt idx="76">
                  <c:v>324.99999999999864</c:v>
                </c:pt>
                <c:pt idx="77">
                  <c:v>337.9999999999985</c:v>
                </c:pt>
                <c:pt idx="78">
                  <c:v>350.9999999999985</c:v>
                </c:pt>
                <c:pt idx="79">
                  <c:v>363.9999999999985</c:v>
                </c:pt>
                <c:pt idx="80">
                  <c:v>376.9999999999984</c:v>
                </c:pt>
                <c:pt idx="81">
                  <c:v>389.9999999999984</c:v>
                </c:pt>
                <c:pt idx="82">
                  <c:v>402.9999999999984</c:v>
                </c:pt>
                <c:pt idx="83">
                  <c:v>415.9999999999982</c:v>
                </c:pt>
                <c:pt idx="84">
                  <c:v>428.9999999999982</c:v>
                </c:pt>
                <c:pt idx="85">
                  <c:v>441.9999999999982</c:v>
                </c:pt>
                <c:pt idx="86">
                  <c:v>454.9999999999982</c:v>
                </c:pt>
                <c:pt idx="87">
                  <c:v>467.9999999999982</c:v>
                </c:pt>
                <c:pt idx="88">
                  <c:v>480.99999999999795</c:v>
                </c:pt>
                <c:pt idx="89">
                  <c:v>493.99999999999795</c:v>
                </c:pt>
                <c:pt idx="90">
                  <c:v>506.99999999999795</c:v>
                </c:pt>
                <c:pt idx="91">
                  <c:v>519.999999999998</c:v>
                </c:pt>
                <c:pt idx="92">
                  <c:v>532.999999999998</c:v>
                </c:pt>
                <c:pt idx="93">
                  <c:v>545.9999999999977</c:v>
                </c:pt>
                <c:pt idx="94">
                  <c:v>558.9999999999977</c:v>
                </c:pt>
                <c:pt idx="95">
                  <c:v>571.9999999999977</c:v>
                </c:pt>
                <c:pt idx="96">
                  <c:v>584.9999999999977</c:v>
                </c:pt>
                <c:pt idx="97">
                  <c:v>597.9999999999977</c:v>
                </c:pt>
                <c:pt idx="98">
                  <c:v>610.9999999999975</c:v>
                </c:pt>
                <c:pt idx="99">
                  <c:v>623.9999999999975</c:v>
                </c:pt>
                <c:pt idx="100">
                  <c:v>636.9999999999975</c:v>
                </c:pt>
                <c:pt idx="101">
                  <c:v>649.9999999999975</c:v>
                </c:pt>
              </c:numCache>
            </c:numRef>
          </c:yVal>
          <c:smooth val="1"/>
        </c:ser>
        <c:axId val="37415346"/>
        <c:axId val="1193795"/>
      </c:scatterChart>
      <c:valAx>
        <c:axId val="37415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193795"/>
        <c:crosses val="autoZero"/>
        <c:crossBetween val="midCat"/>
        <c:dispUnits/>
        <c:majorUnit val="1"/>
        <c:minorUnit val="0.5"/>
      </c:valAx>
      <c:valAx>
        <c:axId val="119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Pente  Y'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poids propre q + F1 +F2 (rad)</a:t>
            </a:r>
          </a:p>
        </c:rich>
      </c:tx>
      <c:layout>
        <c:manualLayout>
          <c:xMode val="factor"/>
          <c:yMode val="factor"/>
          <c:x val="0.01275"/>
          <c:y val="-0.019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15"/>
          <c:y val="0.17725"/>
          <c:w val="0.95725"/>
          <c:h val="0.77525"/>
        </c:manualLayout>
      </c:layout>
      <c:scatterChart>
        <c:scatterStyle val="smooth"/>
        <c:varyColors val="0"/>
        <c:ser>
          <c:idx val="0"/>
          <c:order val="0"/>
          <c:tx>
            <c:strRef>
              <c:f>'+charges concentrées'!$J$11</c:f>
              <c:strCache>
                <c:ptCount val="1"/>
                <c:pt idx="0">
                  <c:v>-0.030738279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'+charges concentrées'!$A$11:$A$112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'+charges concentrées'!$J$11:$J$111</c:f>
              <c:numCache>
                <c:ptCount val="101"/>
                <c:pt idx="0">
                  <c:v>-0.030738279125995773</c:v>
                </c:pt>
                <c:pt idx="1">
                  <c:v>-0.030718113046186664</c:v>
                </c:pt>
                <c:pt idx="2">
                  <c:v>-0.030718113046186664</c:v>
                </c:pt>
                <c:pt idx="3">
                  <c:v>-0.03065761480675934</c:v>
                </c:pt>
                <c:pt idx="4">
                  <c:v>-0.030556784407713804</c:v>
                </c:pt>
                <c:pt idx="5">
                  <c:v>-0.030415621849050035</c:v>
                </c:pt>
                <c:pt idx="6">
                  <c:v>-0.030234127130768063</c:v>
                </c:pt>
                <c:pt idx="7">
                  <c:v>-0.03001230025286787</c:v>
                </c:pt>
                <c:pt idx="8">
                  <c:v>-0.02975014121534946</c:v>
                </c:pt>
                <c:pt idx="9">
                  <c:v>-0.029447650018212826</c:v>
                </c:pt>
                <c:pt idx="10">
                  <c:v>-0.02910482666145798</c:v>
                </c:pt>
                <c:pt idx="11">
                  <c:v>-0.02872167114508492</c:v>
                </c:pt>
                <c:pt idx="12">
                  <c:v>-0.028298183469093647</c:v>
                </c:pt>
                <c:pt idx="13">
                  <c:v>-0.027834363633484148</c:v>
                </c:pt>
                <c:pt idx="14">
                  <c:v>-0.027330211638256437</c:v>
                </c:pt>
                <c:pt idx="15">
                  <c:v>-0.02678572748341051</c:v>
                </c:pt>
                <c:pt idx="16">
                  <c:v>-0.026200911168946357</c:v>
                </c:pt>
                <c:pt idx="17">
                  <c:v>-0.025575762694863988</c:v>
                </c:pt>
                <c:pt idx="18">
                  <c:v>-0.024910282061163407</c:v>
                </c:pt>
                <c:pt idx="19">
                  <c:v>-0.024204469267844614</c:v>
                </c:pt>
                <c:pt idx="20">
                  <c:v>-0.02345832431490759</c:v>
                </c:pt>
                <c:pt idx="21">
                  <c:v>-0.02268680459139053</c:v>
                </c:pt>
                <c:pt idx="22">
                  <c:v>-0.02190486748633159</c:v>
                </c:pt>
                <c:pt idx="23">
                  <c:v>-0.021112512999730763</c:v>
                </c:pt>
                <c:pt idx="24">
                  <c:v>-0.020309741131588073</c:v>
                </c:pt>
                <c:pt idx="25">
                  <c:v>-0.019496551881903492</c:v>
                </c:pt>
                <c:pt idx="26">
                  <c:v>-0.01867294525067704</c:v>
                </c:pt>
                <c:pt idx="27">
                  <c:v>-0.017838921237908707</c:v>
                </c:pt>
                <c:pt idx="28">
                  <c:v>-0.016994479843598496</c:v>
                </c:pt>
                <c:pt idx="29">
                  <c:v>-0.016139621067746416</c:v>
                </c:pt>
                <c:pt idx="30">
                  <c:v>-0.015274344910352445</c:v>
                </c:pt>
                <c:pt idx="31">
                  <c:v>-0.014398651371416596</c:v>
                </c:pt>
                <c:pt idx="32">
                  <c:v>-0.013512540450938876</c:v>
                </c:pt>
                <c:pt idx="33">
                  <c:v>-0.012616012148919276</c:v>
                </c:pt>
                <c:pt idx="34">
                  <c:v>-0.011709066465357796</c:v>
                </c:pt>
                <c:pt idx="35">
                  <c:v>-0.010791703400254439</c:v>
                </c:pt>
                <c:pt idx="36">
                  <c:v>-0.009863922953609206</c:v>
                </c:pt>
                <c:pt idx="37">
                  <c:v>-0.008925725125422092</c:v>
                </c:pt>
                <c:pt idx="38">
                  <c:v>-0.007977109915693099</c:v>
                </c:pt>
                <c:pt idx="39">
                  <c:v>-0.007018077324422228</c:v>
                </c:pt>
                <c:pt idx="40">
                  <c:v>-0.006048627351609481</c:v>
                </c:pt>
                <c:pt idx="41">
                  <c:v>-0.00508195769346501</c:v>
                </c:pt>
                <c:pt idx="42">
                  <c:v>-0.004131266046198959</c:v>
                </c:pt>
                <c:pt idx="43">
                  <c:v>-0.0031965524098113347</c:v>
                </c:pt>
                <c:pt idx="44">
                  <c:v>-0.002277816784302128</c:v>
                </c:pt>
                <c:pt idx="45">
                  <c:v>-0.0013750591696713346</c:v>
                </c:pt>
                <c:pt idx="46">
                  <c:v>-0.00048827956591896804</c:v>
                </c:pt>
                <c:pt idx="47">
                  <c:v>0.0003825220269549755</c:v>
                </c:pt>
                <c:pt idx="48">
                  <c:v>0.0012373456089505032</c:v>
                </c:pt>
                <c:pt idx="49">
                  <c:v>0.0020761911800675987</c:v>
                </c:pt>
                <c:pt idx="50">
                  <c:v>0.0028990587403062845</c:v>
                </c:pt>
                <c:pt idx="51">
                  <c:v>0.0037059482896665465</c:v>
                </c:pt>
                <c:pt idx="52">
                  <c:v>0.004496859828148387</c:v>
                </c:pt>
                <c:pt idx="53">
                  <c:v>0.005271793355751812</c:v>
                </c:pt>
                <c:pt idx="54">
                  <c:v>0.00603074887247681</c:v>
                </c:pt>
                <c:pt idx="55">
                  <c:v>0.0067737263783233855</c:v>
                </c:pt>
                <c:pt idx="56">
                  <c:v>0.007500725873291545</c:v>
                </c:pt>
                <c:pt idx="57">
                  <c:v>0.008211747357381283</c:v>
                </c:pt>
                <c:pt idx="58">
                  <c:v>0.008906790830592596</c:v>
                </c:pt>
                <c:pt idx="59">
                  <c:v>0.009585856292925483</c:v>
                </c:pt>
                <c:pt idx="60">
                  <c:v>0.010248943744379953</c:v>
                </c:pt>
                <c:pt idx="61">
                  <c:v>0.010896053184956012</c:v>
                </c:pt>
                <c:pt idx="62">
                  <c:v>0.011527184614653647</c:v>
                </c:pt>
                <c:pt idx="63">
                  <c:v>0.012142338033472866</c:v>
                </c:pt>
                <c:pt idx="64">
                  <c:v>0.012741513441413652</c:v>
                </c:pt>
                <c:pt idx="65">
                  <c:v>0.013324710838476006</c:v>
                </c:pt>
                <c:pt idx="66">
                  <c:v>0.01389193022465995</c:v>
                </c:pt>
                <c:pt idx="67">
                  <c:v>0.014443171599965499</c:v>
                </c:pt>
                <c:pt idx="68">
                  <c:v>0.014978434964392585</c:v>
                </c:pt>
                <c:pt idx="69">
                  <c:v>0.015497720317941275</c:v>
                </c:pt>
                <c:pt idx="70">
                  <c:v>0.016001027660611535</c:v>
                </c:pt>
                <c:pt idx="71">
                  <c:v>0.016488356992403363</c:v>
                </c:pt>
                <c:pt idx="72">
                  <c:v>0.016959708313316814</c:v>
                </c:pt>
                <c:pt idx="73">
                  <c:v>0.017415081623351807</c:v>
                </c:pt>
                <c:pt idx="74">
                  <c:v>0.017854476922508394</c:v>
                </c:pt>
                <c:pt idx="75">
                  <c:v>0.01827789421078654</c:v>
                </c:pt>
                <c:pt idx="76">
                  <c:v>0.018685333488186306</c:v>
                </c:pt>
                <c:pt idx="77">
                  <c:v>0.019076794754707634</c:v>
                </c:pt>
                <c:pt idx="78">
                  <c:v>0.019452278010350484</c:v>
                </c:pt>
                <c:pt idx="79">
                  <c:v>0.019811783255114995</c:v>
                </c:pt>
                <c:pt idx="80">
                  <c:v>0.02015531048900106</c:v>
                </c:pt>
                <c:pt idx="81">
                  <c:v>0.02048285971200867</c:v>
                </c:pt>
                <c:pt idx="82">
                  <c:v>0.020794430924137863</c:v>
                </c:pt>
                <c:pt idx="83">
                  <c:v>0.02109002412538867</c:v>
                </c:pt>
                <c:pt idx="84">
                  <c:v>0.02136963931576105</c:v>
                </c:pt>
                <c:pt idx="85">
                  <c:v>0.021633276495254948</c:v>
                </c:pt>
                <c:pt idx="86">
                  <c:v>0.021880935663870515</c:v>
                </c:pt>
                <c:pt idx="87">
                  <c:v>0.02211261682160762</c:v>
                </c:pt>
                <c:pt idx="88">
                  <c:v>0.022328319968466296</c:v>
                </c:pt>
                <c:pt idx="89">
                  <c:v>0.022528045104446587</c:v>
                </c:pt>
                <c:pt idx="90">
                  <c:v>0.022711792229548416</c:v>
                </c:pt>
                <c:pt idx="91">
                  <c:v>0.02287956134377185</c:v>
                </c:pt>
                <c:pt idx="92">
                  <c:v>0.02303135244711684</c:v>
                </c:pt>
                <c:pt idx="93">
                  <c:v>0.023167165539583416</c:v>
                </c:pt>
                <c:pt idx="94">
                  <c:v>0.023287000621171595</c:v>
                </c:pt>
                <c:pt idx="95">
                  <c:v>0.023390857691881366</c:v>
                </c:pt>
                <c:pt idx="96">
                  <c:v>0.02347873675171265</c:v>
                </c:pt>
                <c:pt idx="97">
                  <c:v>0.023550637800665568</c:v>
                </c:pt>
                <c:pt idx="98">
                  <c:v>0.023606560838740062</c:v>
                </c:pt>
                <c:pt idx="99">
                  <c:v>0.023646505865936085</c:v>
                </c:pt>
                <c:pt idx="100">
                  <c:v>0.0236704728822537</c:v>
                </c:pt>
              </c:numCache>
            </c:numRef>
          </c:yVal>
          <c:smooth val="1"/>
        </c:ser>
        <c:axId val="10744156"/>
        <c:axId val="29588541"/>
      </c:scatterChart>
      <c:valAx>
        <c:axId val="10744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88541"/>
        <c:crosses val="autoZero"/>
        <c:crossBetween val="midCat"/>
        <c:dispUnits/>
      </c:valAx>
      <c:valAx>
        <c:axId val="29588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44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Relationship Id="rId5" Type="http://schemas.openxmlformats.org/officeDocument/2006/relationships/chart" Target="/xl/charts/chart4.xm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jpeg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95250</xdr:rowOff>
    </xdr:from>
    <xdr:to>
      <xdr:col>8</xdr:col>
      <xdr:colOff>704850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52675" y="904875"/>
        <a:ext cx="4448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18</xdr:row>
      <xdr:rowOff>76200</xdr:rowOff>
    </xdr:from>
    <xdr:to>
      <xdr:col>8</xdr:col>
      <xdr:colOff>723900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295525" y="3028950"/>
        <a:ext cx="45243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723900</xdr:colOff>
      <xdr:row>18</xdr:row>
      <xdr:rowOff>76200</xdr:rowOff>
    </xdr:from>
    <xdr:to>
      <xdr:col>15</xdr:col>
      <xdr:colOff>0</xdr:colOff>
      <xdr:row>31</xdr:row>
      <xdr:rowOff>104775</xdr:rowOff>
    </xdr:to>
    <xdr:graphicFrame>
      <xdr:nvGraphicFramePr>
        <xdr:cNvPr id="3" name="Chart 4"/>
        <xdr:cNvGraphicFramePr/>
      </xdr:nvGraphicFramePr>
      <xdr:xfrm>
        <a:off x="6819900" y="3028950"/>
        <a:ext cx="46101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561975</xdr:colOff>
      <xdr:row>1</xdr:row>
      <xdr:rowOff>0</xdr:rowOff>
    </xdr:from>
    <xdr:to>
      <xdr:col>14</xdr:col>
      <xdr:colOff>142875</xdr:colOff>
      <xdr:row>5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161925"/>
          <a:ext cx="2628900" cy="7429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8</xdr:col>
      <xdr:colOff>695325</xdr:colOff>
      <xdr:row>5</xdr:row>
      <xdr:rowOff>95250</xdr:rowOff>
    </xdr:from>
    <xdr:to>
      <xdr:col>14</xdr:col>
      <xdr:colOff>733425</xdr:colOff>
      <xdr:row>19</xdr:row>
      <xdr:rowOff>19050</xdr:rowOff>
    </xdr:to>
    <xdr:graphicFrame>
      <xdr:nvGraphicFramePr>
        <xdr:cNvPr id="5" name="Chart 12"/>
        <xdr:cNvGraphicFramePr/>
      </xdr:nvGraphicFramePr>
      <xdr:xfrm>
        <a:off x="6791325" y="904875"/>
        <a:ext cx="461010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228600</xdr:colOff>
      <xdr:row>0</xdr:row>
      <xdr:rowOff>19050</xdr:rowOff>
    </xdr:from>
    <xdr:to>
      <xdr:col>14</xdr:col>
      <xdr:colOff>438150</xdr:colOff>
      <xdr:row>5</xdr:row>
      <xdr:rowOff>161925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48600" y="19050"/>
          <a:ext cx="3257550" cy="952500"/>
        </a:xfrm>
        <a:prstGeom prst="rect">
          <a:avLst/>
        </a:prstGeom>
        <a:solidFill>
          <a:srgbClr val="FF99CC"/>
        </a:solidFill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18</xdr:row>
      <xdr:rowOff>9525</xdr:rowOff>
    </xdr:from>
    <xdr:to>
      <xdr:col>10</xdr:col>
      <xdr:colOff>619125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4314825" y="2962275"/>
        <a:ext cx="3790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723900</xdr:colOff>
      <xdr:row>4</xdr:row>
      <xdr:rowOff>9525</xdr:rowOff>
    </xdr:from>
    <xdr:to>
      <xdr:col>10</xdr:col>
      <xdr:colOff>628650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4352925" y="657225"/>
        <a:ext cx="3762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609600</xdr:colOff>
      <xdr:row>4</xdr:row>
      <xdr:rowOff>38100</xdr:rowOff>
    </xdr:from>
    <xdr:to>
      <xdr:col>15</xdr:col>
      <xdr:colOff>390525</xdr:colOff>
      <xdr:row>18</xdr:row>
      <xdr:rowOff>76200</xdr:rowOff>
    </xdr:to>
    <xdr:graphicFrame>
      <xdr:nvGraphicFramePr>
        <xdr:cNvPr id="3" name="Chart 3"/>
        <xdr:cNvGraphicFramePr/>
      </xdr:nvGraphicFramePr>
      <xdr:xfrm>
        <a:off x="8096250" y="685800"/>
        <a:ext cx="35909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609600</xdr:colOff>
      <xdr:row>18</xdr:row>
      <xdr:rowOff>9525</xdr:rowOff>
    </xdr:from>
    <xdr:to>
      <xdr:col>15</xdr:col>
      <xdr:colOff>419100</xdr:colOff>
      <xdr:row>32</xdr:row>
      <xdr:rowOff>9525</xdr:rowOff>
    </xdr:to>
    <xdr:graphicFrame>
      <xdr:nvGraphicFramePr>
        <xdr:cNvPr id="4" name="Chart 4"/>
        <xdr:cNvGraphicFramePr/>
      </xdr:nvGraphicFramePr>
      <xdr:xfrm>
        <a:off x="8096250" y="2962275"/>
        <a:ext cx="36195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561975</xdr:colOff>
      <xdr:row>2</xdr:row>
      <xdr:rowOff>95250</xdr:rowOff>
    </xdr:from>
    <xdr:to>
      <xdr:col>5</xdr:col>
      <xdr:colOff>161925</xdr:colOff>
      <xdr:row>7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7375" y="419100"/>
          <a:ext cx="1933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4</xdr:row>
      <xdr:rowOff>28575</xdr:rowOff>
    </xdr:from>
    <xdr:to>
      <xdr:col>19</xdr:col>
      <xdr:colOff>247650</xdr:colOff>
      <xdr:row>16</xdr:row>
      <xdr:rowOff>142875</xdr:rowOff>
    </xdr:to>
    <xdr:graphicFrame>
      <xdr:nvGraphicFramePr>
        <xdr:cNvPr id="1" name="Chart 12"/>
        <xdr:cNvGraphicFramePr/>
      </xdr:nvGraphicFramePr>
      <xdr:xfrm>
        <a:off x="8382000" y="676275"/>
        <a:ext cx="45339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16</xdr:row>
      <xdr:rowOff>114300</xdr:rowOff>
    </xdr:from>
    <xdr:to>
      <xdr:col>19</xdr:col>
      <xdr:colOff>171450</xdr:colOff>
      <xdr:row>32</xdr:row>
      <xdr:rowOff>76200</xdr:rowOff>
    </xdr:to>
    <xdr:graphicFrame>
      <xdr:nvGraphicFramePr>
        <xdr:cNvPr id="2" name="Chart 17"/>
        <xdr:cNvGraphicFramePr/>
      </xdr:nvGraphicFramePr>
      <xdr:xfrm>
        <a:off x="8353425" y="27432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495300</xdr:colOff>
      <xdr:row>2</xdr:row>
      <xdr:rowOff>9525</xdr:rowOff>
    </xdr:from>
    <xdr:to>
      <xdr:col>10</xdr:col>
      <xdr:colOff>638175</xdr:colOff>
      <xdr:row>7</xdr:row>
      <xdr:rowOff>114300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333375"/>
          <a:ext cx="2600325" cy="914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12</xdr:row>
      <xdr:rowOff>152400</xdr:rowOff>
    </xdr:from>
    <xdr:to>
      <xdr:col>7</xdr:col>
      <xdr:colOff>0</xdr:colOff>
      <xdr:row>26</xdr:row>
      <xdr:rowOff>104775</xdr:rowOff>
    </xdr:to>
    <xdr:graphicFrame>
      <xdr:nvGraphicFramePr>
        <xdr:cNvPr id="4" name="Chart 19"/>
        <xdr:cNvGraphicFramePr/>
      </xdr:nvGraphicFramePr>
      <xdr:xfrm>
        <a:off x="9525" y="2133600"/>
        <a:ext cx="38481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12</xdr:row>
      <xdr:rowOff>152400</xdr:rowOff>
    </xdr:from>
    <xdr:to>
      <xdr:col>12</xdr:col>
      <xdr:colOff>419100</xdr:colOff>
      <xdr:row>26</xdr:row>
      <xdr:rowOff>47625</xdr:rowOff>
    </xdr:to>
    <xdr:graphicFrame>
      <xdr:nvGraphicFramePr>
        <xdr:cNvPr id="5" name="Chart 20"/>
        <xdr:cNvGraphicFramePr/>
      </xdr:nvGraphicFramePr>
      <xdr:xfrm>
        <a:off x="4010025" y="2133600"/>
        <a:ext cx="37433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14</xdr:row>
      <xdr:rowOff>47625</xdr:rowOff>
    </xdr:from>
    <xdr:to>
      <xdr:col>15</xdr:col>
      <xdr:colOff>447675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7334250" y="2381250"/>
        <a:ext cx="4543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16</xdr:row>
      <xdr:rowOff>104775</xdr:rowOff>
    </xdr:from>
    <xdr:to>
      <xdr:col>15</xdr:col>
      <xdr:colOff>542925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7496175" y="2762250"/>
        <a:ext cx="44767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304800</xdr:colOff>
      <xdr:row>5</xdr:row>
      <xdr:rowOff>114300</xdr:rowOff>
    </xdr:from>
    <xdr:to>
      <xdr:col>16</xdr:col>
      <xdr:colOff>333375</xdr:colOff>
      <xdr:row>18</xdr:row>
      <xdr:rowOff>152400</xdr:rowOff>
    </xdr:to>
    <xdr:graphicFrame>
      <xdr:nvGraphicFramePr>
        <xdr:cNvPr id="3" name="Chart 4"/>
        <xdr:cNvGraphicFramePr/>
      </xdr:nvGraphicFramePr>
      <xdr:xfrm>
        <a:off x="7924800" y="923925"/>
        <a:ext cx="46005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657225</xdr:colOff>
      <xdr:row>1</xdr:row>
      <xdr:rowOff>38100</xdr:rowOff>
    </xdr:from>
    <xdr:to>
      <xdr:col>15</xdr:col>
      <xdr:colOff>704850</xdr:colOff>
      <xdr:row>14</xdr:row>
      <xdr:rowOff>9525</xdr:rowOff>
    </xdr:to>
    <xdr:graphicFrame>
      <xdr:nvGraphicFramePr>
        <xdr:cNvPr id="4" name="Chart 7"/>
        <xdr:cNvGraphicFramePr/>
      </xdr:nvGraphicFramePr>
      <xdr:xfrm>
        <a:off x="7515225" y="200025"/>
        <a:ext cx="46196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47625</xdr:rowOff>
    </xdr:from>
    <xdr:to>
      <xdr:col>5</xdr:col>
      <xdr:colOff>28575</xdr:colOff>
      <xdr:row>30</xdr:row>
      <xdr:rowOff>133350</xdr:rowOff>
    </xdr:to>
    <xdr:graphicFrame>
      <xdr:nvGraphicFramePr>
        <xdr:cNvPr id="1" name="Chart 5"/>
        <xdr:cNvGraphicFramePr/>
      </xdr:nvGraphicFramePr>
      <xdr:xfrm>
        <a:off x="133350" y="2705100"/>
        <a:ext cx="37052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13</xdr:row>
      <xdr:rowOff>133350</xdr:rowOff>
    </xdr:from>
    <xdr:to>
      <xdr:col>13</xdr:col>
      <xdr:colOff>590550</xdr:colOff>
      <xdr:row>28</xdr:row>
      <xdr:rowOff>76200</xdr:rowOff>
    </xdr:to>
    <xdr:graphicFrame>
      <xdr:nvGraphicFramePr>
        <xdr:cNvPr id="2" name="Chart 6"/>
        <xdr:cNvGraphicFramePr/>
      </xdr:nvGraphicFramePr>
      <xdr:xfrm>
        <a:off x="5638800" y="2305050"/>
        <a:ext cx="4857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21</xdr:row>
      <xdr:rowOff>28575</xdr:rowOff>
    </xdr:from>
    <xdr:to>
      <xdr:col>15</xdr:col>
      <xdr:colOff>104775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7134225" y="3429000"/>
        <a:ext cx="4819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409575</xdr:colOff>
      <xdr:row>20</xdr:row>
      <xdr:rowOff>0</xdr:rowOff>
    </xdr:from>
    <xdr:to>
      <xdr:col>16</xdr:col>
      <xdr:colOff>409575</xdr:colOff>
      <xdr:row>20</xdr:row>
      <xdr:rowOff>0</xdr:rowOff>
    </xdr:to>
    <xdr:sp>
      <xdr:nvSpPr>
        <xdr:cNvPr id="3" name="Line 14"/>
        <xdr:cNvSpPr>
          <a:spLocks/>
        </xdr:cNvSpPr>
      </xdr:nvSpPr>
      <xdr:spPr>
        <a:xfrm>
          <a:off x="11496675" y="32385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28575</xdr:rowOff>
    </xdr:from>
    <xdr:to>
      <xdr:col>10</xdr:col>
      <xdr:colOff>714375</xdr:colOff>
      <xdr:row>6</xdr:row>
      <xdr:rowOff>114300</xdr:rowOff>
    </xdr:to>
    <xdr:grpSp>
      <xdr:nvGrpSpPr>
        <xdr:cNvPr id="4" name="Group 58"/>
        <xdr:cNvGrpSpPr>
          <a:grpSpLocks/>
        </xdr:cNvGrpSpPr>
      </xdr:nvGrpSpPr>
      <xdr:grpSpPr>
        <a:xfrm>
          <a:off x="8162925" y="28575"/>
          <a:ext cx="590550" cy="1057275"/>
          <a:chOff x="1046" y="41"/>
          <a:chExt cx="76" cy="138"/>
        </a:xfrm>
        <a:solidFill>
          <a:srgbClr val="FFFFFF"/>
        </a:solidFill>
      </xdr:grpSpPr>
      <xdr:grpSp>
        <xdr:nvGrpSpPr>
          <xdr:cNvPr id="5" name="Group 49"/>
          <xdr:cNvGrpSpPr>
            <a:grpSpLocks/>
          </xdr:cNvGrpSpPr>
        </xdr:nvGrpSpPr>
        <xdr:grpSpPr>
          <a:xfrm>
            <a:off x="1046" y="61"/>
            <a:ext cx="76" cy="118"/>
            <a:chOff x="1046" y="61"/>
            <a:chExt cx="76" cy="118"/>
          </a:xfrm>
          <a:solidFill>
            <a:srgbClr val="FFFFFF"/>
          </a:solidFill>
        </xdr:grpSpPr>
        <xdr:sp>
          <xdr:nvSpPr>
            <xdr:cNvPr id="6" name="Line 41"/>
            <xdr:cNvSpPr>
              <a:spLocks/>
            </xdr:cNvSpPr>
          </xdr:nvSpPr>
          <xdr:spPr>
            <a:xfrm>
              <a:off x="1088" y="138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" name="Group 48"/>
            <xdr:cNvGrpSpPr>
              <a:grpSpLocks/>
            </xdr:cNvGrpSpPr>
          </xdr:nvGrpSpPr>
          <xdr:grpSpPr>
            <a:xfrm>
              <a:off x="1046" y="61"/>
              <a:ext cx="76" cy="118"/>
              <a:chOff x="1046" y="61"/>
              <a:chExt cx="76" cy="118"/>
            </a:xfrm>
            <a:solidFill>
              <a:srgbClr val="FFFFFF"/>
            </a:solidFill>
          </xdr:grpSpPr>
          <xdr:sp>
            <xdr:nvSpPr>
              <xdr:cNvPr id="8" name="Line 37"/>
              <xdr:cNvSpPr>
                <a:spLocks/>
              </xdr:cNvSpPr>
            </xdr:nvSpPr>
            <xdr:spPr>
              <a:xfrm>
                <a:off x="1049" y="160"/>
                <a:ext cx="4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9" name="Group 47"/>
              <xdr:cNvGrpSpPr>
                <a:grpSpLocks/>
              </xdr:cNvGrpSpPr>
            </xdr:nvGrpSpPr>
            <xdr:grpSpPr>
              <a:xfrm>
                <a:off x="1046" y="61"/>
                <a:ext cx="76" cy="118"/>
                <a:chOff x="465" y="61"/>
                <a:chExt cx="76" cy="118"/>
              </a:xfrm>
              <a:solidFill>
                <a:srgbClr val="FFFFFF"/>
              </a:solidFill>
            </xdr:grpSpPr>
            <xdr:sp>
              <xdr:nvSpPr>
                <xdr:cNvPr id="10" name="Rectangle 32"/>
                <xdr:cNvSpPr>
                  <a:spLocks/>
                </xdr:cNvSpPr>
              </xdr:nvSpPr>
              <xdr:spPr>
                <a:xfrm>
                  <a:off x="470" y="70"/>
                  <a:ext cx="37" cy="69"/>
                </a:xfrm>
                <a:prstGeom prst="rect">
                  <a:avLst/>
                </a:prstGeom>
                <a:solidFill>
                  <a:srgbClr val="FF99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34"/>
                <xdr:cNvSpPr>
                  <a:spLocks/>
                </xdr:cNvSpPr>
              </xdr:nvSpPr>
              <xdr:spPr>
                <a:xfrm>
                  <a:off x="470" y="138"/>
                  <a:ext cx="0" cy="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36"/>
                <xdr:cNvSpPr>
                  <a:spLocks/>
                </xdr:cNvSpPr>
              </xdr:nvSpPr>
              <xdr:spPr>
                <a:xfrm>
                  <a:off x="507" y="138"/>
                  <a:ext cx="0" cy="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38"/>
                <xdr:cNvSpPr>
                  <a:spLocks/>
                </xdr:cNvSpPr>
              </xdr:nvSpPr>
              <xdr:spPr>
                <a:xfrm>
                  <a:off x="465" y="153"/>
                  <a:ext cx="9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9"/>
                <xdr:cNvSpPr>
                  <a:spLocks/>
                </xdr:cNvSpPr>
              </xdr:nvSpPr>
              <xdr:spPr>
                <a:xfrm>
                  <a:off x="503" y="153"/>
                  <a:ext cx="9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40"/>
                <xdr:cNvSpPr>
                  <a:spLocks/>
                </xdr:cNvSpPr>
              </xdr:nvSpPr>
              <xdr:spPr>
                <a:xfrm>
                  <a:off x="507" y="69"/>
                  <a:ext cx="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42"/>
                <xdr:cNvSpPr>
                  <a:spLocks/>
                </xdr:cNvSpPr>
              </xdr:nvSpPr>
              <xdr:spPr>
                <a:xfrm>
                  <a:off x="524" y="61"/>
                  <a:ext cx="0" cy="8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Line 43"/>
                <xdr:cNvSpPr>
                  <a:spLocks/>
                </xdr:cNvSpPr>
              </xdr:nvSpPr>
              <xdr:spPr>
                <a:xfrm>
                  <a:off x="520" y="65"/>
                  <a:ext cx="8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Line 44"/>
                <xdr:cNvSpPr>
                  <a:spLocks/>
                </xdr:cNvSpPr>
              </xdr:nvSpPr>
              <xdr:spPr>
                <a:xfrm>
                  <a:off x="520" y="133"/>
                  <a:ext cx="7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TextBox 45"/>
                <xdr:cNvSpPr txBox="1">
                  <a:spLocks noChangeArrowheads="1"/>
                </xdr:cNvSpPr>
              </xdr:nvSpPr>
              <xdr:spPr>
                <a:xfrm>
                  <a:off x="522" y="95"/>
                  <a:ext cx="19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rPr>
                    <a:t>h</a:t>
                  </a:r>
                </a:p>
              </xdr:txBody>
            </xdr:sp>
            <xdr:sp>
              <xdr:nvSpPr>
                <xdr:cNvPr id="20" name="TextBox 46"/>
                <xdr:cNvSpPr txBox="1">
                  <a:spLocks noChangeArrowheads="1"/>
                </xdr:cNvSpPr>
              </xdr:nvSpPr>
              <xdr:spPr>
                <a:xfrm>
                  <a:off x="481" y="154"/>
                  <a:ext cx="18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</xdr:grpSp>
        </xdr:grpSp>
      </xdr:grpSp>
      <xdr:sp>
        <xdr:nvSpPr>
          <xdr:cNvPr id="21" name="TextBox 50"/>
          <xdr:cNvSpPr txBox="1">
            <a:spLocks noChangeArrowheads="1"/>
          </xdr:cNvSpPr>
        </xdr:nvSpPr>
        <xdr:spPr>
          <a:xfrm>
            <a:off x="1047" y="41"/>
            <a:ext cx="6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section</a:t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0</xdr:rowOff>
    </xdr:from>
    <xdr:to>
      <xdr:col>14</xdr:col>
      <xdr:colOff>247650</xdr:colOff>
      <xdr:row>7</xdr:row>
      <xdr:rowOff>47625</xdr:rowOff>
    </xdr:to>
    <xdr:grpSp>
      <xdr:nvGrpSpPr>
        <xdr:cNvPr id="22" name="Group 57"/>
        <xdr:cNvGrpSpPr>
          <a:grpSpLocks/>
        </xdr:cNvGrpSpPr>
      </xdr:nvGrpSpPr>
      <xdr:grpSpPr>
        <a:xfrm>
          <a:off x="8896350" y="0"/>
          <a:ext cx="2438400" cy="1181100"/>
          <a:chOff x="557" y="80"/>
          <a:chExt cx="256" cy="124"/>
        </a:xfrm>
        <a:solidFill>
          <a:srgbClr val="FFFFFF"/>
        </a:solidFill>
      </xdr:grpSpPr>
      <xdr:sp>
        <xdr:nvSpPr>
          <xdr:cNvPr id="23" name="Line 24"/>
          <xdr:cNvSpPr>
            <a:spLocks/>
          </xdr:cNvSpPr>
        </xdr:nvSpPr>
        <xdr:spPr>
          <a:xfrm>
            <a:off x="563" y="101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56"/>
          <xdr:cNvGrpSpPr>
            <a:grpSpLocks/>
          </xdr:cNvGrpSpPr>
        </xdr:nvGrpSpPr>
        <xdr:grpSpPr>
          <a:xfrm>
            <a:off x="557" y="80"/>
            <a:ext cx="256" cy="121"/>
            <a:chOff x="557" y="80"/>
            <a:chExt cx="256" cy="121"/>
          </a:xfrm>
          <a:solidFill>
            <a:srgbClr val="FFFFFF"/>
          </a:solidFill>
        </xdr:grpSpPr>
        <xdr:grpSp>
          <xdr:nvGrpSpPr>
            <xdr:cNvPr id="25" name="Group 54"/>
            <xdr:cNvGrpSpPr>
              <a:grpSpLocks/>
            </xdr:cNvGrpSpPr>
          </xdr:nvGrpSpPr>
          <xdr:grpSpPr>
            <a:xfrm>
              <a:off x="557" y="80"/>
              <a:ext cx="256" cy="121"/>
              <a:chOff x="557" y="80"/>
              <a:chExt cx="256" cy="121"/>
            </a:xfrm>
            <a:solidFill>
              <a:srgbClr val="FFFFFF"/>
            </a:solidFill>
          </xdr:grpSpPr>
          <xdr:grpSp>
            <xdr:nvGrpSpPr>
              <xdr:cNvPr id="26" name="Group 52"/>
              <xdr:cNvGrpSpPr>
                <a:grpSpLocks/>
              </xdr:cNvGrpSpPr>
            </xdr:nvGrpSpPr>
            <xdr:grpSpPr>
              <a:xfrm>
                <a:off x="557" y="80"/>
                <a:ext cx="256" cy="121"/>
                <a:chOff x="557" y="80"/>
                <a:chExt cx="256" cy="121"/>
              </a:xfrm>
              <a:solidFill>
                <a:srgbClr val="FFFFFF"/>
              </a:solidFill>
            </xdr:grpSpPr>
            <xdr:grpSp>
              <xdr:nvGrpSpPr>
                <xdr:cNvPr id="27" name="Group 23"/>
                <xdr:cNvGrpSpPr>
                  <a:grpSpLocks/>
                </xdr:cNvGrpSpPr>
              </xdr:nvGrpSpPr>
              <xdr:grpSpPr>
                <a:xfrm>
                  <a:off x="557" y="80"/>
                  <a:ext cx="256" cy="112"/>
                  <a:chOff x="516" y="84"/>
                  <a:chExt cx="256" cy="112"/>
                </a:xfrm>
                <a:solidFill>
                  <a:srgbClr val="FFFFFF"/>
                </a:solidFill>
              </xdr:grpSpPr>
              <xdr:sp>
                <xdr:nvSpPr>
                  <xdr:cNvPr id="28" name="Line 4"/>
                  <xdr:cNvSpPr>
                    <a:spLocks/>
                  </xdr:cNvSpPr>
                </xdr:nvSpPr>
                <xdr:spPr>
                  <a:xfrm>
                    <a:off x="526" y="118"/>
                    <a:ext cx="23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Line 5"/>
                  <xdr:cNvSpPr>
                    <a:spLocks/>
                  </xdr:cNvSpPr>
                </xdr:nvSpPr>
                <xdr:spPr>
                  <a:xfrm>
                    <a:off x="604" y="84"/>
                    <a:ext cx="0" cy="3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" name="Line 6"/>
                  <xdr:cNvSpPr>
                    <a:spLocks/>
                  </xdr:cNvSpPr>
                </xdr:nvSpPr>
                <xdr:spPr>
                  <a:xfrm>
                    <a:off x="684" y="84"/>
                    <a:ext cx="1" cy="3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AutoShape 7"/>
                  <xdr:cNvSpPr>
                    <a:spLocks/>
                  </xdr:cNvSpPr>
                </xdr:nvSpPr>
                <xdr:spPr>
                  <a:xfrm>
                    <a:off x="516" y="120"/>
                    <a:ext cx="17" cy="20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AutoShape 8"/>
                  <xdr:cNvSpPr>
                    <a:spLocks/>
                  </xdr:cNvSpPr>
                </xdr:nvSpPr>
                <xdr:spPr>
                  <a:xfrm>
                    <a:off x="755" y="118"/>
                    <a:ext cx="17" cy="20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33" name="Group 11"/>
                  <xdr:cNvGrpSpPr>
                    <a:grpSpLocks/>
                  </xdr:cNvGrpSpPr>
                </xdr:nvGrpSpPr>
                <xdr:grpSpPr>
                  <a:xfrm>
                    <a:off x="523" y="153"/>
                    <a:ext cx="82" cy="1"/>
                    <a:chOff x="523" y="153"/>
                    <a:chExt cx="82" cy="1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9"/>
                    <xdr:cNvSpPr>
                      <a:spLocks/>
                    </xdr:cNvSpPr>
                  </xdr:nvSpPr>
                  <xdr:spPr>
                    <a:xfrm flipV="1">
                      <a:off x="524" y="153"/>
                      <a:ext cx="81" cy="1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10"/>
                    <xdr:cNvSpPr>
                      <a:spLocks/>
                    </xdr:cNvSpPr>
                  </xdr:nvSpPr>
                  <xdr:spPr>
                    <a:xfrm flipH="1" flipV="1">
                      <a:off x="523" y="153"/>
                      <a:ext cx="35" cy="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6" name="Line 12"/>
                  <xdr:cNvSpPr>
                    <a:spLocks/>
                  </xdr:cNvSpPr>
                </xdr:nvSpPr>
                <xdr:spPr>
                  <a:xfrm>
                    <a:off x="523" y="170"/>
                    <a:ext cx="16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Line 17"/>
                  <xdr:cNvSpPr>
                    <a:spLocks/>
                  </xdr:cNvSpPr>
                </xdr:nvSpPr>
                <xdr:spPr>
                  <a:xfrm flipH="1">
                    <a:off x="523" y="187"/>
                    <a:ext cx="237" cy="1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TextBox 18"/>
                  <xdr:cNvSpPr txBox="1">
                    <a:spLocks noChangeArrowheads="1"/>
                  </xdr:cNvSpPr>
                </xdr:nvSpPr>
                <xdr:spPr>
                  <a:xfrm>
                    <a:off x="550" y="129"/>
                    <a:ext cx="23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a1</a:t>
                    </a:r>
                  </a:p>
                </xdr:txBody>
              </xdr:sp>
              <xdr:sp>
                <xdr:nvSpPr>
                  <xdr:cNvPr id="39" name="TextBox 19"/>
                  <xdr:cNvSpPr txBox="1">
                    <a:spLocks noChangeArrowheads="1"/>
                  </xdr:cNvSpPr>
                </xdr:nvSpPr>
                <xdr:spPr>
                  <a:xfrm>
                    <a:off x="614" y="150"/>
                    <a:ext cx="23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a2</a:t>
                    </a:r>
                  </a:p>
                </xdr:txBody>
              </xdr:sp>
              <xdr:sp>
                <xdr:nvSpPr>
                  <xdr:cNvPr id="40" name="TextBox 20"/>
                  <xdr:cNvSpPr txBox="1">
                    <a:spLocks noChangeArrowheads="1"/>
                  </xdr:cNvSpPr>
                </xdr:nvSpPr>
                <xdr:spPr>
                  <a:xfrm>
                    <a:off x="635" y="175"/>
                    <a:ext cx="16" cy="2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xdr:txBody>
              </xdr:sp>
              <xdr:sp>
                <xdr:nvSpPr>
                  <xdr:cNvPr id="41" name="TextBox 21"/>
                  <xdr:cNvSpPr txBox="1">
                    <a:spLocks noChangeArrowheads="1"/>
                  </xdr:cNvSpPr>
                </xdr:nvSpPr>
                <xdr:spPr>
                  <a:xfrm>
                    <a:off x="577" y="88"/>
                    <a:ext cx="22" cy="2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F1</a:t>
                    </a:r>
                  </a:p>
                </xdr:txBody>
              </xdr:sp>
              <xdr:sp>
                <xdr:nvSpPr>
                  <xdr:cNvPr id="42" name="TextBox 22"/>
                  <xdr:cNvSpPr txBox="1">
                    <a:spLocks noChangeArrowheads="1"/>
                  </xdr:cNvSpPr>
                </xdr:nvSpPr>
                <xdr:spPr>
                  <a:xfrm>
                    <a:off x="690" y="84"/>
                    <a:ext cx="22" cy="2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F2</a:t>
                    </a:r>
                  </a:p>
                </xdr:txBody>
              </xdr:sp>
            </xdr:grpSp>
            <xdr:grpSp>
              <xdr:nvGrpSpPr>
                <xdr:cNvPr id="43" name="Group 27"/>
                <xdr:cNvGrpSpPr>
                  <a:grpSpLocks/>
                </xdr:cNvGrpSpPr>
              </xdr:nvGrpSpPr>
              <xdr:grpSpPr>
                <a:xfrm>
                  <a:off x="729" y="100"/>
                  <a:ext cx="73" cy="101"/>
                  <a:chOff x="729" y="100"/>
                  <a:chExt cx="73" cy="101"/>
                </a:xfrm>
                <a:solidFill>
                  <a:srgbClr val="FFFFFF"/>
                </a:solidFill>
              </xdr:grpSpPr>
              <xdr:sp>
                <xdr:nvSpPr>
                  <xdr:cNvPr id="44" name="Line 25"/>
                  <xdr:cNvSpPr>
                    <a:spLocks/>
                  </xdr:cNvSpPr>
                </xdr:nvSpPr>
                <xdr:spPr>
                  <a:xfrm>
                    <a:off x="802" y="100"/>
                    <a:ext cx="0" cy="10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Line 26"/>
                  <xdr:cNvSpPr>
                    <a:spLocks/>
                  </xdr:cNvSpPr>
                </xdr:nvSpPr>
                <xdr:spPr>
                  <a:xfrm>
                    <a:off x="729" y="182"/>
                    <a:ext cx="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46" name="Line 53"/>
              <xdr:cNvSpPr>
                <a:spLocks/>
              </xdr:cNvSpPr>
            </xdr:nvSpPr>
            <xdr:spPr>
              <a:xfrm>
                <a:off x="725" y="115"/>
                <a:ext cx="0" cy="6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7" name="Line 55"/>
            <xdr:cNvSpPr>
              <a:spLocks/>
            </xdr:cNvSpPr>
          </xdr:nvSpPr>
          <xdr:spPr>
            <a:xfrm>
              <a:off x="645" y="114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390525</xdr:colOff>
      <xdr:row>26</xdr:row>
      <xdr:rowOff>57150</xdr:rowOff>
    </xdr:from>
    <xdr:to>
      <xdr:col>14</xdr:col>
      <xdr:colOff>276225</xdr:colOff>
      <xdr:row>39</xdr:row>
      <xdr:rowOff>38100</xdr:rowOff>
    </xdr:to>
    <xdr:graphicFrame>
      <xdr:nvGraphicFramePr>
        <xdr:cNvPr id="48" name="Chart 59"/>
        <xdr:cNvGraphicFramePr/>
      </xdr:nvGraphicFramePr>
      <xdr:xfrm>
        <a:off x="5381625" y="4267200"/>
        <a:ext cx="598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10</xdr:row>
      <xdr:rowOff>19050</xdr:rowOff>
    </xdr:from>
    <xdr:to>
      <xdr:col>7</xdr:col>
      <xdr:colOff>533400</xdr:colOff>
      <xdr:row>28</xdr:row>
      <xdr:rowOff>142875</xdr:rowOff>
    </xdr:to>
    <xdr:graphicFrame>
      <xdr:nvGraphicFramePr>
        <xdr:cNvPr id="49" name="Chart 60"/>
        <xdr:cNvGraphicFramePr/>
      </xdr:nvGraphicFramePr>
      <xdr:xfrm>
        <a:off x="209550" y="1638300"/>
        <a:ext cx="60769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0"/>
  <sheetViews>
    <sheetView tabSelected="1" workbookViewId="0" topLeftCell="A1">
      <selection activeCell="P5" sqref="P5"/>
    </sheetView>
  </sheetViews>
  <sheetFormatPr defaultColWidth="11.421875" defaultRowHeight="12.75"/>
  <sheetData>
    <row r="1" spans="1:9" ht="12.75">
      <c r="A1" s="65" t="s">
        <v>104</v>
      </c>
      <c r="B1" s="66">
        <f>$E$1*10</f>
        <v>80</v>
      </c>
      <c r="E1">
        <v>8</v>
      </c>
      <c r="F1" s="67" t="s">
        <v>103</v>
      </c>
      <c r="G1" s="68"/>
      <c r="I1" s="103" t="s">
        <v>133</v>
      </c>
    </row>
    <row r="2" spans="1:14" ht="12.75">
      <c r="A2" s="70" t="s">
        <v>20</v>
      </c>
      <c r="B2" s="71">
        <f>$E$2*100</f>
        <v>1100</v>
      </c>
      <c r="E2" s="12">
        <v>11</v>
      </c>
      <c r="F2" s="70" t="s">
        <v>22</v>
      </c>
      <c r="G2" s="71">
        <f>0.1*$J$2</f>
        <v>2.5</v>
      </c>
      <c r="H2" s="64"/>
      <c r="J2">
        <v>25</v>
      </c>
      <c r="K2" s="69"/>
      <c r="L2" s="64"/>
      <c r="M2" s="64"/>
      <c r="N2" s="64"/>
    </row>
    <row r="3" spans="1:7" ht="12.75">
      <c r="A3" s="70" t="s">
        <v>21</v>
      </c>
      <c r="B3" s="72">
        <f>$E$3*100</f>
        <v>1400</v>
      </c>
      <c r="E3" s="12">
        <v>14</v>
      </c>
      <c r="F3" s="92" t="s">
        <v>134</v>
      </c>
      <c r="G3" s="115">
        <v>2</v>
      </c>
    </row>
    <row r="4" spans="1:10" ht="12.75">
      <c r="A4" s="101" t="s">
        <v>105</v>
      </c>
      <c r="B4" s="102"/>
      <c r="D4" s="93" t="s">
        <v>115</v>
      </c>
      <c r="E4" s="94"/>
      <c r="F4" s="94"/>
      <c r="G4" s="94"/>
      <c r="H4" s="94"/>
      <c r="I4" s="94"/>
      <c r="J4" s="95"/>
    </row>
    <row r="5" spans="1:10" ht="12.75">
      <c r="A5" s="96" t="s">
        <v>106</v>
      </c>
      <c r="B5" s="98"/>
      <c r="D5" s="89" t="s">
        <v>111</v>
      </c>
      <c r="E5" s="89" t="s">
        <v>112</v>
      </c>
      <c r="F5" s="87">
        <v>10</v>
      </c>
      <c r="G5" s="90" t="s">
        <v>114</v>
      </c>
      <c r="H5" s="88">
        <v>5.4122E-06</v>
      </c>
      <c r="I5" s="90" t="s">
        <v>113</v>
      </c>
      <c r="J5" s="86">
        <v>210</v>
      </c>
    </row>
    <row r="6" spans="1:2" ht="15.75">
      <c r="A6" s="85" t="s">
        <v>110</v>
      </c>
      <c r="B6" s="84">
        <f>$C$7*0.1</f>
        <v>5</v>
      </c>
    </row>
    <row r="7" spans="1:3" ht="12.75">
      <c r="A7" s="74"/>
      <c r="B7" s="75"/>
      <c r="C7" s="12">
        <v>50</v>
      </c>
    </row>
    <row r="8" spans="1:3" ht="12.75">
      <c r="A8" s="91" t="s">
        <v>117</v>
      </c>
      <c r="B8" s="77"/>
      <c r="C8" s="73"/>
    </row>
    <row r="9" spans="1:3" ht="12.75">
      <c r="A9" s="96" t="s">
        <v>107</v>
      </c>
      <c r="B9" s="97"/>
      <c r="C9" s="98"/>
    </row>
    <row r="10" spans="1:3" ht="12.75">
      <c r="A10" s="96" t="s">
        <v>116</v>
      </c>
      <c r="B10" s="97"/>
      <c r="C10" s="98"/>
    </row>
    <row r="11" spans="1:3" ht="12.75">
      <c r="A11" s="99" t="s">
        <v>108</v>
      </c>
      <c r="B11" s="100">
        <f>-$C$12*100-$C$15*10</f>
        <v>-2630</v>
      </c>
      <c r="C11" s="75"/>
    </row>
    <row r="12" spans="1:3" ht="12.75">
      <c r="A12" s="76" t="s">
        <v>128</v>
      </c>
      <c r="B12" s="78"/>
      <c r="C12" s="79">
        <v>26</v>
      </c>
    </row>
    <row r="13" spans="1:3" ht="12.75">
      <c r="A13" s="83" t="s">
        <v>109</v>
      </c>
      <c r="B13" s="80"/>
      <c r="C13" s="81"/>
    </row>
    <row r="14" ht="12.75">
      <c r="C14" s="82"/>
    </row>
    <row r="15" ht="12.75">
      <c r="C15">
        <v>3</v>
      </c>
    </row>
    <row r="17" spans="1:3" ht="12.75">
      <c r="A17" s="104" t="s">
        <v>131</v>
      </c>
      <c r="B17" s="105"/>
      <c r="C17" s="106"/>
    </row>
    <row r="18" spans="1:3" ht="12.75">
      <c r="A18" s="107" t="s">
        <v>120</v>
      </c>
      <c r="B18" s="108"/>
      <c r="C18" s="109"/>
    </row>
    <row r="19" spans="1:3" ht="12.75">
      <c r="A19" s="107" t="s">
        <v>132</v>
      </c>
      <c r="B19" s="108"/>
      <c r="C19" s="109"/>
    </row>
    <row r="20" spans="1:3" ht="12.75">
      <c r="A20" s="107" t="s">
        <v>122</v>
      </c>
      <c r="B20" s="108"/>
      <c r="C20" s="109"/>
    </row>
    <row r="21" spans="1:3" ht="12.75">
      <c r="A21" s="107" t="s">
        <v>121</v>
      </c>
      <c r="B21" s="108"/>
      <c r="C21" s="109"/>
    </row>
    <row r="22" spans="1:3" ht="12.75">
      <c r="A22" s="107" t="s">
        <v>123</v>
      </c>
      <c r="B22" s="108"/>
      <c r="C22" s="109"/>
    </row>
    <row r="23" spans="1:3" ht="12.75">
      <c r="A23" s="107" t="s">
        <v>130</v>
      </c>
      <c r="B23" s="108"/>
      <c r="C23" s="109"/>
    </row>
    <row r="24" spans="1:3" ht="12.75">
      <c r="A24" s="107" t="s">
        <v>124</v>
      </c>
      <c r="B24" s="110"/>
      <c r="C24" s="111"/>
    </row>
    <row r="25" spans="1:3" ht="12.75">
      <c r="A25" s="107" t="s">
        <v>125</v>
      </c>
      <c r="B25" s="110"/>
      <c r="C25" s="111"/>
    </row>
    <row r="26" spans="1:3" ht="12.75">
      <c r="A26" s="107" t="s">
        <v>126</v>
      </c>
      <c r="B26" s="110"/>
      <c r="C26" s="111"/>
    </row>
    <row r="27" spans="1:3" ht="12.75">
      <c r="A27" s="112" t="s">
        <v>127</v>
      </c>
      <c r="B27" s="113"/>
      <c r="C27" s="114"/>
    </row>
    <row r="28" ht="12.75">
      <c r="A28" s="107" t="s">
        <v>129</v>
      </c>
    </row>
    <row r="30" ht="12.75">
      <c r="C30" s="17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112"/>
  <sheetViews>
    <sheetView workbookViewId="0" topLeftCell="A1">
      <selection activeCell="E2" sqref="E2"/>
    </sheetView>
  </sheetViews>
  <sheetFormatPr defaultColWidth="11.421875" defaultRowHeight="12.75"/>
  <cols>
    <col min="1" max="1" width="8.00390625" style="0" bestFit="1" customWidth="1"/>
    <col min="5" max="6" width="12.140625" style="0" bestFit="1" customWidth="1"/>
    <col min="25" max="25" width="13.28125" style="0" bestFit="1" customWidth="1"/>
  </cols>
  <sheetData>
    <row r="1" spans="1:9" ht="12.75">
      <c r="A1" s="18" t="s">
        <v>32</v>
      </c>
      <c r="B1" s="18" t="s">
        <v>33</v>
      </c>
      <c r="C1" s="40" t="s">
        <v>34</v>
      </c>
      <c r="D1" s="15"/>
      <c r="E1" s="47"/>
      <c r="F1" s="47"/>
      <c r="G1" s="47"/>
      <c r="H1" s="46"/>
      <c r="I1" s="47" t="s">
        <v>118</v>
      </c>
    </row>
    <row r="2" spans="1:8" ht="12.75">
      <c r="A2" s="24">
        <f>'présent.'!$F$5</f>
        <v>10</v>
      </c>
      <c r="B2" s="31">
        <f>'présent.'!$H$5</f>
        <v>5.4122E-06</v>
      </c>
      <c r="C2" s="41">
        <f>'présent.'!$J$5</f>
        <v>210</v>
      </c>
      <c r="D2" s="36"/>
      <c r="E2" s="36"/>
      <c r="F2" s="36"/>
      <c r="G2" s="36"/>
      <c r="H2" s="36"/>
    </row>
    <row r="3" spans="5:11" ht="12.75">
      <c r="E3" s="37"/>
      <c r="F3" s="37"/>
      <c r="G3" s="36"/>
      <c r="H3" s="46" t="s">
        <v>68</v>
      </c>
      <c r="I3" s="47"/>
      <c r="J3" s="47"/>
      <c r="K3" s="47"/>
    </row>
    <row r="5" spans="1:4" ht="12.75">
      <c r="A5" s="22" t="s">
        <v>62</v>
      </c>
      <c r="B5" s="39" t="s">
        <v>37</v>
      </c>
      <c r="C5" s="36"/>
      <c r="D5" s="36"/>
    </row>
    <row r="6" spans="1:4" ht="12.75">
      <c r="A6" s="22"/>
      <c r="B6" s="39">
        <f>'présent.'!$B$1</f>
        <v>80</v>
      </c>
      <c r="C6" s="36"/>
      <c r="D6" s="36"/>
    </row>
    <row r="9" spans="1:25" ht="12.75">
      <c r="A9" s="27" t="s">
        <v>38</v>
      </c>
      <c r="B9" s="28" t="s">
        <v>43</v>
      </c>
      <c r="C9" s="29" t="s">
        <v>44</v>
      </c>
      <c r="D9" s="29" t="s">
        <v>45</v>
      </c>
      <c r="E9" s="30" t="s">
        <v>46</v>
      </c>
      <c r="N9" s="36"/>
      <c r="O9" s="36"/>
      <c r="P9" s="37"/>
      <c r="Q9" s="37"/>
      <c r="R9" s="37"/>
      <c r="S9" s="38"/>
      <c r="T9" s="37"/>
      <c r="U9" s="37"/>
      <c r="V9" s="37"/>
      <c r="W9" s="37"/>
      <c r="X9" s="37"/>
      <c r="Y9" s="38"/>
    </row>
    <row r="10" spans="1:25" ht="15.75">
      <c r="A10" s="23" t="s">
        <v>31</v>
      </c>
      <c r="B10" s="52" t="s">
        <v>39</v>
      </c>
      <c r="C10" s="32" t="s">
        <v>40</v>
      </c>
      <c r="D10" s="53" t="s">
        <v>42</v>
      </c>
      <c r="E10" s="54" t="s">
        <v>41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" ht="12.75">
      <c r="A11">
        <v>0</v>
      </c>
      <c r="B11">
        <f>(-q/(24*MODY*10^9*Iz))*(4*xi*xi*xi-6*PORTEE*xi*xi+PORTEE*PORTEE*PORTEE)</f>
        <v>-0.0029328213800332353</v>
      </c>
      <c r="C11">
        <f aca="true" t="shared" si="0" ref="C11:C42">(xi/(6*MODY*(10^9)*Iz))*(-0.25*q*(xi*xi*xi-2*PORTEE*xi*xi+(PORTEE)^3))</f>
        <v>0</v>
      </c>
      <c r="D11">
        <f aca="true" t="shared" si="1" ref="D11:D42">0.5*q*PORTEE*xi*(1-xi/PORTEE)</f>
        <v>0</v>
      </c>
      <c r="E11">
        <f aca="true" t="shared" si="2" ref="E11:E42">-(0.5*q*PORTEE-q*xi)</f>
        <v>-400</v>
      </c>
    </row>
    <row r="12" spans="1:5" ht="12.75">
      <c r="A12">
        <f>A11+0.1</f>
        <v>0.1</v>
      </c>
      <c r="B12">
        <f aca="true" t="shared" si="3" ref="B12:B42">(-q/(24*MODY*10^9*Iz))*(4*xi*xi*xi-6*PORTEE*xi*xi+PORTEE*PORTEE*PORTEE)</f>
        <v>-0.0029310734184907353</v>
      </c>
      <c r="C12">
        <f t="shared" si="0"/>
        <v>-0.0002932237748578609</v>
      </c>
      <c r="D12">
        <f t="shared" si="1"/>
        <v>39.6</v>
      </c>
      <c r="E12">
        <f t="shared" si="2"/>
        <v>-392</v>
      </c>
    </row>
    <row r="13" spans="1:5" ht="12.75">
      <c r="A13">
        <v>0.1</v>
      </c>
      <c r="B13">
        <f t="shared" si="3"/>
        <v>-0.0029310734184907353</v>
      </c>
      <c r="C13">
        <f t="shared" si="0"/>
        <v>-0.0002932237748578609</v>
      </c>
      <c r="D13">
        <f t="shared" si="1"/>
        <v>39.6</v>
      </c>
      <c r="E13">
        <f t="shared" si="2"/>
        <v>-392</v>
      </c>
    </row>
    <row r="14" spans="1:5" ht="12.75">
      <c r="A14">
        <f aca="true" t="shared" si="4" ref="A14:A76">A13+0.1</f>
        <v>0.2</v>
      </c>
      <c r="B14">
        <f t="shared" si="3"/>
        <v>-0.0029258764590053164</v>
      </c>
      <c r="C14">
        <f t="shared" si="0"/>
        <v>-0.0005860997171000498</v>
      </c>
      <c r="D14">
        <f t="shared" si="1"/>
        <v>78.4</v>
      </c>
      <c r="E14">
        <f t="shared" si="2"/>
        <v>-384</v>
      </c>
    </row>
    <row r="15" spans="1:5" ht="12.75">
      <c r="A15">
        <f t="shared" si="4"/>
        <v>0.30000000000000004</v>
      </c>
      <c r="B15">
        <f t="shared" si="3"/>
        <v>-0.0029173008892900993</v>
      </c>
      <c r="C15">
        <f t="shared" si="0"/>
        <v>-0.000878286446317931</v>
      </c>
      <c r="D15">
        <f t="shared" si="1"/>
        <v>116.4</v>
      </c>
      <c r="E15">
        <f t="shared" si="2"/>
        <v>-376</v>
      </c>
    </row>
    <row r="16" spans="1:5" ht="12.75">
      <c r="A16">
        <f t="shared" si="4"/>
        <v>0.4</v>
      </c>
      <c r="B16">
        <f t="shared" si="3"/>
        <v>-0.0029054170970582043</v>
      </c>
      <c r="C16">
        <f t="shared" si="0"/>
        <v>-0.0011694496208741803</v>
      </c>
      <c r="D16">
        <f t="shared" si="1"/>
        <v>153.6</v>
      </c>
      <c r="E16">
        <f t="shared" si="2"/>
        <v>-368</v>
      </c>
    </row>
    <row r="17" spans="1:5" ht="12.75">
      <c r="A17">
        <f t="shared" si="4"/>
        <v>0.5</v>
      </c>
      <c r="B17">
        <f t="shared" si="3"/>
        <v>-0.002890295470022753</v>
      </c>
      <c r="C17">
        <f t="shared" si="0"/>
        <v>-0.0014592619379027866</v>
      </c>
      <c r="D17">
        <f t="shared" si="1"/>
        <v>190</v>
      </c>
      <c r="E17">
        <f t="shared" si="2"/>
        <v>-360</v>
      </c>
    </row>
    <row r="18" spans="1:5" ht="12.75">
      <c r="A18">
        <f t="shared" si="4"/>
        <v>0.6</v>
      </c>
      <c r="B18">
        <f t="shared" si="3"/>
        <v>-0.002872006395896866</v>
      </c>
      <c r="C18">
        <f t="shared" si="0"/>
        <v>-0.0017474031333090498</v>
      </c>
      <c r="D18">
        <f t="shared" si="1"/>
        <v>225.6</v>
      </c>
      <c r="E18">
        <f t="shared" si="2"/>
        <v>-352</v>
      </c>
    </row>
    <row r="19" spans="1:9" ht="12.75">
      <c r="A19">
        <f t="shared" si="4"/>
        <v>0.7</v>
      </c>
      <c r="B19">
        <f t="shared" si="3"/>
        <v>-0.0028506202623936635</v>
      </c>
      <c r="C19">
        <f t="shared" si="0"/>
        <v>-0.0020335599817695826</v>
      </c>
      <c r="D19">
        <f t="shared" si="1"/>
        <v>260.40000000000003</v>
      </c>
      <c r="E19">
        <f t="shared" si="2"/>
        <v>-344</v>
      </c>
      <c r="I19" s="17"/>
    </row>
    <row r="20" spans="1:5" ht="12.75">
      <c r="A20">
        <f t="shared" si="4"/>
        <v>0.7999999999999999</v>
      </c>
      <c r="B20">
        <f t="shared" si="3"/>
        <v>-0.002826207457226267</v>
      </c>
      <c r="C20">
        <f t="shared" si="0"/>
        <v>-0.002317426296732309</v>
      </c>
      <c r="D20">
        <f t="shared" si="1"/>
        <v>294.40000000000003</v>
      </c>
      <c r="E20">
        <f t="shared" si="2"/>
        <v>-336</v>
      </c>
    </row>
    <row r="21" spans="1:5" ht="12.75">
      <c r="A21">
        <f t="shared" si="4"/>
        <v>0.8999999999999999</v>
      </c>
      <c r="B21">
        <f t="shared" si="3"/>
        <v>-0.002798838368107797</v>
      </c>
      <c r="C21">
        <f t="shared" si="0"/>
        <v>-0.002598702930416467</v>
      </c>
      <c r="D21">
        <f t="shared" si="1"/>
        <v>327.59999999999997</v>
      </c>
      <c r="E21">
        <f t="shared" si="2"/>
        <v>-328</v>
      </c>
    </row>
    <row r="22" spans="1:5" ht="12.75">
      <c r="A22">
        <f t="shared" si="4"/>
        <v>0.9999999999999999</v>
      </c>
      <c r="B22">
        <f t="shared" si="3"/>
        <v>-0.002768583382751374</v>
      </c>
      <c r="C22">
        <f t="shared" si="0"/>
        <v>-0.0028770977738126033</v>
      </c>
      <c r="D22">
        <f t="shared" si="1"/>
        <v>359.99999999999994</v>
      </c>
      <c r="E22">
        <f t="shared" si="2"/>
        <v>-320</v>
      </c>
    </row>
    <row r="23" spans="1:5" ht="12.75">
      <c r="A23">
        <f t="shared" si="4"/>
        <v>1.0999999999999999</v>
      </c>
      <c r="B23">
        <f t="shared" si="3"/>
        <v>-0.0027355128888701193</v>
      </c>
      <c r="C23">
        <f t="shared" si="0"/>
        <v>-0.00315232575668258</v>
      </c>
      <c r="D23">
        <f t="shared" si="1"/>
        <v>391.59999999999997</v>
      </c>
      <c r="E23">
        <f t="shared" si="2"/>
        <v>-312</v>
      </c>
    </row>
    <row r="24" spans="1:5" ht="12.75">
      <c r="A24">
        <f t="shared" si="4"/>
        <v>1.2</v>
      </c>
      <c r="B24">
        <f t="shared" si="3"/>
        <v>-0.0026996972741771537</v>
      </c>
      <c r="C24">
        <f t="shared" si="0"/>
        <v>-0.0034241088475595706</v>
      </c>
      <c r="D24">
        <f t="shared" si="1"/>
        <v>422.4</v>
      </c>
      <c r="E24">
        <f t="shared" si="2"/>
        <v>-304</v>
      </c>
    </row>
    <row r="25" spans="1:5" ht="12.75">
      <c r="A25">
        <f t="shared" si="4"/>
        <v>1.3</v>
      </c>
      <c r="B25">
        <f t="shared" si="3"/>
        <v>-0.0026612069263855973</v>
      </c>
      <c r="C25">
        <f t="shared" si="0"/>
        <v>-0.0036921760537480587</v>
      </c>
      <c r="D25">
        <f t="shared" si="1"/>
        <v>452.4</v>
      </c>
      <c r="E25">
        <f t="shared" si="2"/>
        <v>-296</v>
      </c>
    </row>
    <row r="26" spans="1:5" ht="12.75">
      <c r="A26">
        <f t="shared" si="4"/>
        <v>1.4000000000000001</v>
      </c>
      <c r="B26">
        <f t="shared" si="3"/>
        <v>-0.0026201122332085713</v>
      </c>
      <c r="C26">
        <f t="shared" si="0"/>
        <v>-0.003956263421323841</v>
      </c>
      <c r="D26">
        <f t="shared" si="1"/>
        <v>481.59999999999997</v>
      </c>
      <c r="E26">
        <f t="shared" si="2"/>
        <v>-288</v>
      </c>
    </row>
    <row r="27" spans="1:5" ht="12.75">
      <c r="A27">
        <f t="shared" si="4"/>
        <v>1.5000000000000002</v>
      </c>
      <c r="B27">
        <f t="shared" si="3"/>
        <v>-0.002576483582359197</v>
      </c>
      <c r="C27">
        <f t="shared" si="0"/>
        <v>-0.0042161140351340285</v>
      </c>
      <c r="D27">
        <f t="shared" si="1"/>
        <v>510.00000000000006</v>
      </c>
      <c r="E27">
        <f t="shared" si="2"/>
        <v>-280</v>
      </c>
    </row>
    <row r="28" spans="1:5" ht="12.75">
      <c r="A28">
        <f t="shared" si="4"/>
        <v>1.6000000000000003</v>
      </c>
      <c r="B28">
        <f t="shared" si="3"/>
        <v>-0.002530391361550595</v>
      </c>
      <c r="C28">
        <f t="shared" si="0"/>
        <v>-0.0044714780187970395</v>
      </c>
      <c r="D28">
        <f t="shared" si="1"/>
        <v>537.6</v>
      </c>
      <c r="E28">
        <f t="shared" si="2"/>
        <v>-272</v>
      </c>
    </row>
    <row r="29" spans="1:5" ht="12.75">
      <c r="A29">
        <f t="shared" si="4"/>
        <v>1.7000000000000004</v>
      </c>
      <c r="B29">
        <f t="shared" si="3"/>
        <v>-0.002481905958495885</v>
      </c>
      <c r="C29">
        <f t="shared" si="0"/>
        <v>-0.00472211253470261</v>
      </c>
      <c r="D29">
        <f t="shared" si="1"/>
        <v>564.4000000000001</v>
      </c>
      <c r="E29">
        <f t="shared" si="2"/>
        <v>-264</v>
      </c>
    </row>
    <row r="30" spans="1:5" ht="12.75">
      <c r="A30">
        <f t="shared" si="4"/>
        <v>1.8000000000000005</v>
      </c>
      <c r="B30">
        <f t="shared" si="3"/>
        <v>-0.0024310977609081894</v>
      </c>
      <c r="C30">
        <f t="shared" si="0"/>
        <v>-0.004967781784011785</v>
      </c>
      <c r="D30">
        <f t="shared" si="1"/>
        <v>590.4000000000002</v>
      </c>
      <c r="E30">
        <f t="shared" si="2"/>
        <v>-255.99999999999997</v>
      </c>
    </row>
    <row r="31" spans="1:5" ht="12.75">
      <c r="A31">
        <f t="shared" si="4"/>
        <v>1.9000000000000006</v>
      </c>
      <c r="B31">
        <f t="shared" si="3"/>
        <v>-0.002378037156500628</v>
      </c>
      <c r="C31">
        <f t="shared" si="0"/>
        <v>-0.005208257006656921</v>
      </c>
      <c r="D31">
        <f t="shared" si="1"/>
        <v>615.6000000000001</v>
      </c>
      <c r="E31">
        <f t="shared" si="2"/>
        <v>-247.99999999999994</v>
      </c>
    </row>
    <row r="32" spans="1:5" ht="12.75">
      <c r="A32">
        <f t="shared" si="4"/>
        <v>2.0000000000000004</v>
      </c>
      <c r="B32">
        <f t="shared" si="3"/>
        <v>-0.0023227945329863217</v>
      </c>
      <c r="C32">
        <f t="shared" si="0"/>
        <v>-0.005443316481341685</v>
      </c>
      <c r="D32">
        <f t="shared" si="1"/>
        <v>640.0000000000001</v>
      </c>
      <c r="E32">
        <f t="shared" si="2"/>
        <v>-239.99999999999997</v>
      </c>
    </row>
    <row r="33" spans="1:5" ht="12.75">
      <c r="A33">
        <f t="shared" si="4"/>
        <v>2.1000000000000005</v>
      </c>
      <c r="B33">
        <f t="shared" si="3"/>
        <v>-0.0022654402780783924</v>
      </c>
      <c r="C33">
        <f t="shared" si="0"/>
        <v>-0.005672745525541064</v>
      </c>
      <c r="D33">
        <f t="shared" si="1"/>
        <v>663.6000000000001</v>
      </c>
      <c r="E33">
        <f t="shared" si="2"/>
        <v>-231.99999999999994</v>
      </c>
    </row>
    <row r="34" spans="1:5" ht="12.75">
      <c r="A34">
        <f t="shared" si="4"/>
        <v>2.2000000000000006</v>
      </c>
      <c r="B34">
        <f t="shared" si="3"/>
        <v>-0.002206044779489959</v>
      </c>
      <c r="C34">
        <f t="shared" si="0"/>
        <v>-0.005896336495501348</v>
      </c>
      <c r="D34">
        <f t="shared" si="1"/>
        <v>686.4000000000001</v>
      </c>
      <c r="E34">
        <f t="shared" si="2"/>
        <v>-223.99999999999994</v>
      </c>
    </row>
    <row r="35" spans="1:5" ht="12.75">
      <c r="A35">
        <f t="shared" si="4"/>
        <v>2.3000000000000007</v>
      </c>
      <c r="B35">
        <f t="shared" si="3"/>
        <v>-0.002144678424934143</v>
      </c>
      <c r="C35">
        <f t="shared" si="0"/>
        <v>-0.006113888786240144</v>
      </c>
      <c r="D35">
        <f t="shared" si="1"/>
        <v>708.4000000000001</v>
      </c>
      <c r="E35">
        <f t="shared" si="2"/>
        <v>-215.99999999999994</v>
      </c>
    </row>
    <row r="36" spans="1:5" ht="12.75">
      <c r="A36">
        <f t="shared" si="4"/>
        <v>2.400000000000001</v>
      </c>
      <c r="B36">
        <f t="shared" si="3"/>
        <v>-0.0020814116021240663</v>
      </c>
      <c r="C36">
        <f t="shared" si="0"/>
        <v>-0.006325208831546368</v>
      </c>
      <c r="D36">
        <f t="shared" si="1"/>
        <v>729.6000000000001</v>
      </c>
      <c r="E36">
        <f t="shared" si="2"/>
        <v>-207.99999999999994</v>
      </c>
    </row>
    <row r="37" spans="1:5" ht="12.75">
      <c r="A37">
        <f t="shared" si="4"/>
        <v>2.500000000000001</v>
      </c>
      <c r="B37">
        <f t="shared" si="3"/>
        <v>-0.0020163146987728486</v>
      </c>
      <c r="C37">
        <f t="shared" si="0"/>
        <v>-0.006530110103980251</v>
      </c>
      <c r="D37">
        <f t="shared" si="1"/>
        <v>750.0000000000001</v>
      </c>
      <c r="E37">
        <f t="shared" si="2"/>
        <v>-199.99999999999994</v>
      </c>
    </row>
    <row r="38" spans="1:5" ht="12.75">
      <c r="A38">
        <f t="shared" si="4"/>
        <v>2.600000000000001</v>
      </c>
      <c r="B38">
        <f t="shared" si="3"/>
        <v>-0.0019494581025936107</v>
      </c>
      <c r="C38">
        <f t="shared" si="0"/>
        <v>-0.006728413114873338</v>
      </c>
      <c r="D38">
        <f t="shared" si="1"/>
        <v>769.6000000000003</v>
      </c>
      <c r="E38">
        <f t="shared" si="2"/>
        <v>-191.99999999999991</v>
      </c>
    </row>
    <row r="39" spans="1:5" ht="12.75">
      <c r="A39">
        <f t="shared" si="4"/>
        <v>2.700000000000001</v>
      </c>
      <c r="B39">
        <f t="shared" si="3"/>
        <v>-0.001880912201299474</v>
      </c>
      <c r="C39">
        <f t="shared" si="0"/>
        <v>-0.006919945414328479</v>
      </c>
      <c r="D39">
        <f t="shared" si="1"/>
        <v>788.4000000000002</v>
      </c>
      <c r="E39">
        <f t="shared" si="2"/>
        <v>-183.99999999999991</v>
      </c>
    </row>
    <row r="40" spans="1:5" ht="12.75">
      <c r="A40">
        <f t="shared" si="4"/>
        <v>2.800000000000001</v>
      </c>
      <c r="B40">
        <f t="shared" si="3"/>
        <v>-0.0018107473826035588</v>
      </c>
      <c r="C40">
        <f t="shared" si="0"/>
        <v>-0.007104541591219839</v>
      </c>
      <c r="D40">
        <f t="shared" si="1"/>
        <v>806.4000000000002</v>
      </c>
      <c r="E40">
        <f t="shared" si="2"/>
        <v>-175.99999999999991</v>
      </c>
    </row>
    <row r="41" spans="1:5" ht="12.75">
      <c r="A41">
        <f t="shared" si="4"/>
        <v>2.9000000000000012</v>
      </c>
      <c r="B41">
        <f t="shared" si="3"/>
        <v>-0.0017390340342189861</v>
      </c>
      <c r="C41">
        <f t="shared" si="0"/>
        <v>-0.007282043273192902</v>
      </c>
      <c r="D41">
        <f t="shared" si="1"/>
        <v>823.6000000000001</v>
      </c>
      <c r="E41">
        <f t="shared" si="2"/>
        <v>-167.9999999999999</v>
      </c>
    </row>
    <row r="42" spans="1:5" ht="12.75">
      <c r="A42">
        <f t="shared" si="4"/>
        <v>3.0000000000000013</v>
      </c>
      <c r="B42">
        <f t="shared" si="3"/>
        <v>-0.0016658425438588766</v>
      </c>
      <c r="C42">
        <f t="shared" si="0"/>
        <v>-0.007452299126664452</v>
      </c>
      <c r="D42">
        <f t="shared" si="1"/>
        <v>840.0000000000001</v>
      </c>
      <c r="E42">
        <f t="shared" si="2"/>
        <v>-159.9999999999999</v>
      </c>
    </row>
    <row r="43" spans="1:5" ht="12.75">
      <c r="A43">
        <f t="shared" si="4"/>
        <v>3.1000000000000014</v>
      </c>
      <c r="B43">
        <f aca="true" t="shared" si="5" ref="B43:B74">(-q/(24*MODY*10^9*Iz))*(4*xi*xi*xi-6*PORTEE*xi*xi+PORTEE*PORTEE*PORTEE)</f>
        <v>-0.0015912432992363512</v>
      </c>
      <c r="C43">
        <f aca="true" t="shared" si="6" ref="C43:C74">(xi/(6*MODY*(10^9)*Iz))*(-0.25*q*(xi*xi*xi-2*PORTEE*xi*xi+(PORTEE)^3))</f>
        <v>-0.007615164856822598</v>
      </c>
      <c r="D43">
        <f aca="true" t="shared" si="7" ref="D43:D74">0.5*q*PORTEE*xi*(1-xi/PORTEE)</f>
        <v>855.6000000000001</v>
      </c>
      <c r="E43">
        <f aca="true" t="shared" si="8" ref="E43:E74">-(0.5*q*PORTEE-q*xi)</f>
        <v>-151.9999999999999</v>
      </c>
    </row>
    <row r="44" spans="1:5" ht="12.75">
      <c r="A44">
        <f t="shared" si="4"/>
        <v>3.2000000000000015</v>
      </c>
      <c r="B44">
        <f t="shared" si="5"/>
        <v>-0.0015153066880645304</v>
      </c>
      <c r="C44">
        <f t="shared" si="6"/>
        <v>-0.007770503207626747</v>
      </c>
      <c r="D44">
        <f t="shared" si="7"/>
        <v>870.4000000000002</v>
      </c>
      <c r="E44">
        <f t="shared" si="8"/>
        <v>-143.9999999999999</v>
      </c>
    </row>
    <row r="45" spans="1:5" ht="12.75">
      <c r="A45">
        <f t="shared" si="4"/>
        <v>3.3000000000000016</v>
      </c>
      <c r="B45">
        <f t="shared" si="5"/>
        <v>-0.0014381030980565358</v>
      </c>
      <c r="C45">
        <f t="shared" si="6"/>
        <v>-0.00791818396180763</v>
      </c>
      <c r="D45">
        <f t="shared" si="7"/>
        <v>884.4000000000002</v>
      </c>
      <c r="E45">
        <f t="shared" si="8"/>
        <v>-135.9999999999999</v>
      </c>
    </row>
    <row r="46" spans="1:5" ht="12.75">
      <c r="A46">
        <f t="shared" si="4"/>
        <v>3.4000000000000017</v>
      </c>
      <c r="B46">
        <f t="shared" si="5"/>
        <v>-0.0013597029169254869</v>
      </c>
      <c r="C46">
        <f t="shared" si="6"/>
        <v>-0.008058083940867286</v>
      </c>
      <c r="D46">
        <f t="shared" si="7"/>
        <v>897.6000000000001</v>
      </c>
      <c r="E46">
        <f t="shared" si="8"/>
        <v>-127.99999999999989</v>
      </c>
    </row>
    <row r="47" spans="1:5" ht="12.75">
      <c r="A47">
        <f t="shared" si="4"/>
        <v>3.5000000000000018</v>
      </c>
      <c r="B47">
        <f t="shared" si="5"/>
        <v>-0.0012801765323845055</v>
      </c>
      <c r="C47">
        <f t="shared" si="6"/>
        <v>-0.008190087005079063</v>
      </c>
      <c r="D47">
        <f t="shared" si="7"/>
        <v>910.0000000000001</v>
      </c>
      <c r="E47">
        <f t="shared" si="8"/>
        <v>-119.99999999999989</v>
      </c>
    </row>
    <row r="48" spans="1:5" ht="12.75">
      <c r="A48">
        <f t="shared" si="4"/>
        <v>3.600000000000002</v>
      </c>
      <c r="B48">
        <f t="shared" si="5"/>
        <v>-0.0011995943321467123</v>
      </c>
      <c r="C48">
        <f t="shared" si="6"/>
        <v>-0.008314084053487627</v>
      </c>
      <c r="D48">
        <f t="shared" si="7"/>
        <v>921.6000000000001</v>
      </c>
      <c r="E48">
        <f t="shared" si="8"/>
        <v>-111.99999999999983</v>
      </c>
    </row>
    <row r="49" spans="1:5" ht="12.75">
      <c r="A49">
        <f t="shared" si="4"/>
        <v>3.700000000000002</v>
      </c>
      <c r="B49">
        <f t="shared" si="5"/>
        <v>-0.001118026703925228</v>
      </c>
      <c r="C49">
        <f t="shared" si="6"/>
        <v>-0.00842997302390895</v>
      </c>
      <c r="D49">
        <f t="shared" si="7"/>
        <v>932.4000000000001</v>
      </c>
      <c r="E49">
        <f t="shared" si="8"/>
        <v>-103.99999999999983</v>
      </c>
    </row>
    <row r="50" spans="1:5" ht="12.75">
      <c r="A50">
        <f t="shared" si="4"/>
        <v>3.800000000000002</v>
      </c>
      <c r="B50">
        <f t="shared" si="5"/>
        <v>-0.0010355440354331735</v>
      </c>
      <c r="C50">
        <f t="shared" si="6"/>
        <v>-0.00853765889293032</v>
      </c>
      <c r="D50">
        <f t="shared" si="7"/>
        <v>942.4000000000002</v>
      </c>
      <c r="E50">
        <f t="shared" si="8"/>
        <v>-95.99999999999983</v>
      </c>
    </row>
    <row r="51" spans="1:5" ht="12.75">
      <c r="A51">
        <f t="shared" si="4"/>
        <v>3.900000000000002</v>
      </c>
      <c r="B51">
        <f t="shared" si="5"/>
        <v>-0.0009522167143836692</v>
      </c>
      <c r="C51">
        <f t="shared" si="6"/>
        <v>-0.008637053675910337</v>
      </c>
      <c r="D51">
        <f t="shared" si="7"/>
        <v>951.6000000000001</v>
      </c>
      <c r="E51">
        <f t="shared" si="8"/>
        <v>-87.99999999999983</v>
      </c>
    </row>
    <row r="52" spans="1:5" ht="12.75">
      <c r="A52">
        <f t="shared" si="4"/>
        <v>4.000000000000002</v>
      </c>
      <c r="B52">
        <f t="shared" si="5"/>
        <v>-0.000868115128489836</v>
      </c>
      <c r="C52">
        <f t="shared" si="6"/>
        <v>-0.008728076426978912</v>
      </c>
      <c r="D52">
        <f t="shared" si="7"/>
        <v>960.0000000000002</v>
      </c>
      <c r="E52">
        <f t="shared" si="8"/>
        <v>-79.99999999999989</v>
      </c>
    </row>
    <row r="53" spans="1:5" ht="12.75">
      <c r="A53">
        <f t="shared" si="4"/>
        <v>4.100000000000001</v>
      </c>
      <c r="B53">
        <f t="shared" si="5"/>
        <v>-0.0007833096654647954</v>
      </c>
      <c r="C53">
        <f t="shared" si="6"/>
        <v>-0.008810653239037264</v>
      </c>
      <c r="D53">
        <f t="shared" si="7"/>
        <v>967.6</v>
      </c>
      <c r="E53">
        <f t="shared" si="8"/>
        <v>-71.99999999999989</v>
      </c>
    </row>
    <row r="54" spans="1:5" ht="12.75">
      <c r="A54">
        <f t="shared" si="4"/>
        <v>4.200000000000001</v>
      </c>
      <c r="B54">
        <f t="shared" si="5"/>
        <v>-0.0006978707130216674</v>
      </c>
      <c r="C54">
        <f t="shared" si="6"/>
        <v>-0.008884717243757933</v>
      </c>
      <c r="D54">
        <f t="shared" si="7"/>
        <v>974.4</v>
      </c>
      <c r="E54">
        <f t="shared" si="8"/>
        <v>-63.999999999999886</v>
      </c>
    </row>
    <row r="55" spans="1:5" ht="12.75">
      <c r="A55">
        <f t="shared" si="4"/>
        <v>4.300000000000001</v>
      </c>
      <c r="B55">
        <f t="shared" si="5"/>
        <v>-0.0006118686588735732</v>
      </c>
      <c r="C55">
        <f t="shared" si="6"/>
        <v>-0.008950208611584763</v>
      </c>
      <c r="D55">
        <f t="shared" si="7"/>
        <v>980.4000000000001</v>
      </c>
      <c r="E55">
        <f t="shared" si="8"/>
        <v>-55.99999999999994</v>
      </c>
    </row>
    <row r="56" spans="1:5" ht="12.75">
      <c r="A56">
        <f t="shared" si="4"/>
        <v>4.4</v>
      </c>
      <c r="B56">
        <f t="shared" si="5"/>
        <v>-0.0005253738907336335</v>
      </c>
      <c r="C56">
        <f t="shared" si="6"/>
        <v>-0.009007074551732917</v>
      </c>
      <c r="D56">
        <f t="shared" si="7"/>
        <v>985.6</v>
      </c>
      <c r="E56">
        <f t="shared" si="8"/>
        <v>-48</v>
      </c>
    </row>
    <row r="57" spans="1:5" ht="12.75">
      <c r="A57">
        <f t="shared" si="4"/>
        <v>4.5</v>
      </c>
      <c r="B57">
        <f t="shared" si="5"/>
        <v>-0.00043845679631496865</v>
      </c>
      <c r="C57">
        <f t="shared" si="6"/>
        <v>-0.009055269312188865</v>
      </c>
      <c r="D57">
        <f t="shared" si="7"/>
        <v>990.0000000000001</v>
      </c>
      <c r="E57">
        <f t="shared" si="8"/>
        <v>-40</v>
      </c>
    </row>
    <row r="58" spans="1:5" ht="12.75">
      <c r="A58">
        <f t="shared" si="4"/>
        <v>4.6</v>
      </c>
      <c r="B58">
        <f t="shared" si="5"/>
        <v>-0.00035118776333069947</v>
      </c>
      <c r="C58">
        <f t="shared" si="6"/>
        <v>-0.009094754179710389</v>
      </c>
      <c r="D58">
        <f t="shared" si="7"/>
        <v>993.5999999999999</v>
      </c>
      <c r="E58">
        <f t="shared" si="8"/>
        <v>-32</v>
      </c>
    </row>
    <row r="59" spans="1:5" ht="12.75">
      <c r="A59">
        <f t="shared" si="4"/>
        <v>4.699999999999999</v>
      </c>
      <c r="B59">
        <f t="shared" si="5"/>
        <v>-0.0002636371794939481</v>
      </c>
      <c r="C59">
        <f t="shared" si="6"/>
        <v>-0.00912549747982659</v>
      </c>
      <c r="D59">
        <f t="shared" si="7"/>
        <v>996.4</v>
      </c>
      <c r="E59">
        <f t="shared" si="8"/>
        <v>-24.000000000000057</v>
      </c>
    </row>
    <row r="60" spans="1:5" ht="12.75">
      <c r="A60">
        <f t="shared" si="4"/>
        <v>4.799999999999999</v>
      </c>
      <c r="B60">
        <f t="shared" si="5"/>
        <v>-0.00017587543251783395</v>
      </c>
      <c r="C60">
        <f t="shared" si="6"/>
        <v>-0.009147474576837868</v>
      </c>
      <c r="D60">
        <f t="shared" si="7"/>
        <v>998.4</v>
      </c>
      <c r="E60">
        <f t="shared" si="8"/>
        <v>-16.000000000000114</v>
      </c>
    </row>
    <row r="61" spans="1:5" ht="12.75">
      <c r="A61">
        <f t="shared" si="4"/>
        <v>4.899999999999999</v>
      </c>
      <c r="B61">
        <f t="shared" si="5"/>
        <v>-8.797291011547854E-05</v>
      </c>
      <c r="C61">
        <f t="shared" si="6"/>
        <v>-0.009160667873815947</v>
      </c>
      <c r="D61">
        <f t="shared" si="7"/>
        <v>999.6</v>
      </c>
      <c r="E61">
        <f t="shared" si="8"/>
        <v>-8.000000000000114</v>
      </c>
    </row>
    <row r="62" spans="1:5" ht="12.75">
      <c r="A62">
        <f t="shared" si="4"/>
        <v>4.999999999999998</v>
      </c>
      <c r="B62">
        <f t="shared" si="5"/>
        <v>-2.0005391297899463E-18</v>
      </c>
      <c r="C62">
        <f t="shared" si="6"/>
        <v>-0.009165066812603859</v>
      </c>
      <c r="D62">
        <f t="shared" si="7"/>
        <v>1000.0000000000001</v>
      </c>
      <c r="E62">
        <f t="shared" si="8"/>
        <v>-1.1368683772161603E-13</v>
      </c>
    </row>
    <row r="63" spans="1:5" ht="12.75">
      <c r="A63">
        <f t="shared" si="4"/>
        <v>5.099999999999998</v>
      </c>
      <c r="B63">
        <f t="shared" si="5"/>
        <v>8.797291011547587E-05</v>
      </c>
      <c r="C63">
        <f t="shared" si="6"/>
        <v>-0.009160667873815947</v>
      </c>
      <c r="D63">
        <f t="shared" si="7"/>
        <v>999.6</v>
      </c>
      <c r="E63">
        <f t="shared" si="8"/>
        <v>7.9999999999998295</v>
      </c>
    </row>
    <row r="64" spans="1:5" ht="12.75">
      <c r="A64">
        <f t="shared" si="4"/>
        <v>5.1999999999999975</v>
      </c>
      <c r="B64">
        <f t="shared" si="5"/>
        <v>0.00017587543251782993</v>
      </c>
      <c r="C64">
        <f t="shared" si="6"/>
        <v>-0.009147474576837868</v>
      </c>
      <c r="D64">
        <f t="shared" si="7"/>
        <v>998.4</v>
      </c>
      <c r="E64">
        <f t="shared" si="8"/>
        <v>15.999999999999773</v>
      </c>
    </row>
    <row r="65" spans="1:5" ht="12.75">
      <c r="A65">
        <f t="shared" si="4"/>
        <v>5.299999999999997</v>
      </c>
      <c r="B65">
        <f t="shared" si="5"/>
        <v>0.00026363717949394504</v>
      </c>
      <c r="C65">
        <f t="shared" si="6"/>
        <v>-0.00912549747982659</v>
      </c>
      <c r="D65">
        <f t="shared" si="7"/>
        <v>996.4000000000002</v>
      </c>
      <c r="E65">
        <f t="shared" si="8"/>
        <v>23.999999999999773</v>
      </c>
    </row>
    <row r="66" spans="1:5" ht="12.75">
      <c r="A66">
        <f t="shared" si="4"/>
        <v>5.399999999999997</v>
      </c>
      <c r="B66">
        <f t="shared" si="5"/>
        <v>0.00035118776333069746</v>
      </c>
      <c r="C66">
        <f t="shared" si="6"/>
        <v>-0.00909475417971039</v>
      </c>
      <c r="D66">
        <f t="shared" si="7"/>
        <v>993.6</v>
      </c>
      <c r="E66">
        <f t="shared" si="8"/>
        <v>31.999999999999773</v>
      </c>
    </row>
    <row r="67" spans="1:5" ht="12.75">
      <c r="A67">
        <f t="shared" si="4"/>
        <v>5.4999999999999964</v>
      </c>
      <c r="B67">
        <f t="shared" si="5"/>
        <v>0.00043845679631496464</v>
      </c>
      <c r="C67">
        <f t="shared" si="6"/>
        <v>-0.009055269312188866</v>
      </c>
      <c r="D67">
        <f t="shared" si="7"/>
        <v>990.0000000000002</v>
      </c>
      <c r="E67">
        <f t="shared" si="8"/>
        <v>39.999999999999716</v>
      </c>
    </row>
    <row r="68" spans="1:5" ht="12.75">
      <c r="A68">
        <f t="shared" si="4"/>
        <v>5.599999999999996</v>
      </c>
      <c r="B68">
        <f t="shared" si="5"/>
        <v>0.0005253738907336302</v>
      </c>
      <c r="C68">
        <f t="shared" si="6"/>
        <v>-0.00900707455173292</v>
      </c>
      <c r="D68">
        <f t="shared" si="7"/>
        <v>985.6000000000003</v>
      </c>
      <c r="E68">
        <f t="shared" si="8"/>
        <v>47.99999999999966</v>
      </c>
    </row>
    <row r="69" spans="1:5" ht="12.75">
      <c r="A69">
        <f t="shared" si="4"/>
        <v>5.699999999999996</v>
      </c>
      <c r="B69">
        <f t="shared" si="5"/>
        <v>0.0006118686588735703</v>
      </c>
      <c r="C69">
        <f t="shared" si="6"/>
        <v>-0.008950208611584765</v>
      </c>
      <c r="D69">
        <f t="shared" si="7"/>
        <v>980.4000000000001</v>
      </c>
      <c r="E69">
        <f t="shared" si="8"/>
        <v>55.99999999999966</v>
      </c>
    </row>
    <row r="70" spans="1:5" ht="12.75">
      <c r="A70">
        <f t="shared" si="4"/>
        <v>5.799999999999995</v>
      </c>
      <c r="B70">
        <f t="shared" si="5"/>
        <v>0.0006978707130216643</v>
      </c>
      <c r="C70">
        <f t="shared" si="6"/>
        <v>-0.008884717243757934</v>
      </c>
      <c r="D70">
        <f t="shared" si="7"/>
        <v>974.4000000000003</v>
      </c>
      <c r="E70">
        <f t="shared" si="8"/>
        <v>63.99999999999966</v>
      </c>
    </row>
    <row r="71" spans="1:5" ht="12.75">
      <c r="A71">
        <f t="shared" si="4"/>
        <v>5.899999999999995</v>
      </c>
      <c r="B71">
        <f t="shared" si="5"/>
        <v>0.0007833096654647934</v>
      </c>
      <c r="C71">
        <f t="shared" si="6"/>
        <v>-0.008810653239037266</v>
      </c>
      <c r="D71">
        <f t="shared" si="7"/>
        <v>967.6000000000004</v>
      </c>
      <c r="E71">
        <f t="shared" si="8"/>
        <v>71.9999999999996</v>
      </c>
    </row>
    <row r="72" spans="1:5" ht="12.75">
      <c r="A72">
        <f t="shared" si="4"/>
        <v>5.999999999999995</v>
      </c>
      <c r="B72">
        <f t="shared" si="5"/>
        <v>0.0008681151284898323</v>
      </c>
      <c r="C72">
        <f t="shared" si="6"/>
        <v>-0.008728076426978914</v>
      </c>
      <c r="D72">
        <f t="shared" si="7"/>
        <v>960.0000000000005</v>
      </c>
      <c r="E72">
        <f t="shared" si="8"/>
        <v>79.99999999999955</v>
      </c>
    </row>
    <row r="73" spans="1:5" ht="12.75">
      <c r="A73">
        <f t="shared" si="4"/>
        <v>6.099999999999994</v>
      </c>
      <c r="B73">
        <f t="shared" si="5"/>
        <v>0.0009522167143836658</v>
      </c>
      <c r="C73">
        <f t="shared" si="6"/>
        <v>-0.008637053675910342</v>
      </c>
      <c r="D73">
        <f t="shared" si="7"/>
        <v>951.6000000000005</v>
      </c>
      <c r="E73">
        <f t="shared" si="8"/>
        <v>87.99999999999955</v>
      </c>
    </row>
    <row r="74" spans="1:5" ht="12.75">
      <c r="A74">
        <f t="shared" si="4"/>
        <v>6.199999999999994</v>
      </c>
      <c r="B74">
        <f t="shared" si="5"/>
        <v>0.00103554403543317</v>
      </c>
      <c r="C74">
        <f t="shared" si="6"/>
        <v>-0.008537658892930322</v>
      </c>
      <c r="D74">
        <f t="shared" si="7"/>
        <v>942.4000000000005</v>
      </c>
      <c r="E74">
        <f t="shared" si="8"/>
        <v>95.99999999999955</v>
      </c>
    </row>
    <row r="75" spans="1:5" ht="12.75">
      <c r="A75">
        <f t="shared" si="4"/>
        <v>6.299999999999994</v>
      </c>
      <c r="B75">
        <f aca="true" t="shared" si="9" ref="B75:B106">(-q/(24*MODY*10^9*Iz))*(4*xi*xi*xi-6*PORTEE*xi*xi+PORTEE*PORTEE*PORTEE)</f>
        <v>0.0011180267039252244</v>
      </c>
      <c r="C75">
        <f aca="true" t="shared" si="10" ref="C75:C112">(xi/(6*MODY*(10^9)*Iz))*(-0.25*q*(xi*xi*xi-2*PORTEE*xi*xi+(PORTEE)^3))</f>
        <v>-0.008429973023908955</v>
      </c>
      <c r="D75">
        <f aca="true" t="shared" si="11" ref="D75:D106">0.5*q*PORTEE*xi*(1-xi/PORTEE)</f>
        <v>932.4000000000007</v>
      </c>
      <c r="E75">
        <f aca="true" t="shared" si="12" ref="E75:E106">-(0.5*q*PORTEE-q*xi)</f>
        <v>103.99999999999949</v>
      </c>
    </row>
    <row r="76" spans="1:5" ht="12.75">
      <c r="A76">
        <f t="shared" si="4"/>
        <v>6.399999999999993</v>
      </c>
      <c r="B76">
        <f t="shared" si="9"/>
        <v>0.0011995943321467084</v>
      </c>
      <c r="C76">
        <f t="shared" si="10"/>
        <v>-0.008314084053487634</v>
      </c>
      <c r="D76">
        <f t="shared" si="11"/>
        <v>921.6000000000007</v>
      </c>
      <c r="E76">
        <f t="shared" si="12"/>
        <v>111.99999999999943</v>
      </c>
    </row>
    <row r="77" spans="1:5" ht="12.75">
      <c r="A77">
        <f aca="true" t="shared" si="13" ref="A77:A112">A76+0.1</f>
        <v>6.499999999999993</v>
      </c>
      <c r="B77">
        <f t="shared" si="9"/>
        <v>0.0012801765323845005</v>
      </c>
      <c r="C77">
        <f t="shared" si="10"/>
        <v>-0.00819008700507907</v>
      </c>
      <c r="D77">
        <f t="shared" si="11"/>
        <v>910.000000000001</v>
      </c>
      <c r="E77">
        <f t="shared" si="12"/>
        <v>119.99999999999943</v>
      </c>
    </row>
    <row r="78" spans="1:5" ht="12.75">
      <c r="A78">
        <f t="shared" si="13"/>
        <v>6.5999999999999925</v>
      </c>
      <c r="B78">
        <f t="shared" si="9"/>
        <v>0.0013597029169254823</v>
      </c>
      <c r="C78">
        <f t="shared" si="10"/>
        <v>-0.008058083940867294</v>
      </c>
      <c r="D78">
        <f t="shared" si="11"/>
        <v>897.6000000000009</v>
      </c>
      <c r="E78">
        <f t="shared" si="12"/>
        <v>127.99999999999943</v>
      </c>
    </row>
    <row r="79" spans="1:5" ht="12.75">
      <c r="A79">
        <f t="shared" si="13"/>
        <v>6.699999999999992</v>
      </c>
      <c r="B79">
        <f t="shared" si="9"/>
        <v>0.0014381030980565306</v>
      </c>
      <c r="C79">
        <f t="shared" si="10"/>
        <v>-0.007918183961807641</v>
      </c>
      <c r="D79">
        <f t="shared" si="11"/>
        <v>884.4000000000009</v>
      </c>
      <c r="E79">
        <f t="shared" si="12"/>
        <v>135.99999999999932</v>
      </c>
    </row>
    <row r="80" spans="1:5" ht="12.75">
      <c r="A80">
        <f t="shared" si="13"/>
        <v>6.799999999999992</v>
      </c>
      <c r="B80">
        <f t="shared" si="9"/>
        <v>0.0015153066880645252</v>
      </c>
      <c r="C80">
        <f t="shared" si="10"/>
        <v>-0.007770503207626759</v>
      </c>
      <c r="D80">
        <f t="shared" si="11"/>
        <v>870.4000000000012</v>
      </c>
      <c r="E80">
        <f t="shared" si="12"/>
        <v>143.99999999999932</v>
      </c>
    </row>
    <row r="81" spans="1:5" ht="12.75">
      <c r="A81">
        <f t="shared" si="13"/>
        <v>6.8999999999999915</v>
      </c>
      <c r="B81">
        <f t="shared" si="9"/>
        <v>0.0015912432992363458</v>
      </c>
      <c r="C81">
        <f t="shared" si="10"/>
        <v>-0.0076151648568226074</v>
      </c>
      <c r="D81">
        <f t="shared" si="11"/>
        <v>855.6000000000012</v>
      </c>
      <c r="E81">
        <f t="shared" si="12"/>
        <v>151.99999999999932</v>
      </c>
    </row>
    <row r="82" spans="1:5" ht="12.75">
      <c r="A82">
        <f t="shared" si="13"/>
        <v>6.999999999999991</v>
      </c>
      <c r="B82">
        <f t="shared" si="9"/>
        <v>0.0016658425438588716</v>
      </c>
      <c r="C82">
        <f t="shared" si="10"/>
        <v>-0.007452299126664465</v>
      </c>
      <c r="D82">
        <f t="shared" si="11"/>
        <v>840.0000000000015</v>
      </c>
      <c r="E82">
        <f t="shared" si="12"/>
        <v>159.99999999999932</v>
      </c>
    </row>
    <row r="83" spans="1:5" ht="12.75">
      <c r="A83">
        <f t="shared" si="13"/>
        <v>7.099999999999991</v>
      </c>
      <c r="B83">
        <f t="shared" si="9"/>
        <v>0.0017390340342189807</v>
      </c>
      <c r="C83">
        <f t="shared" si="10"/>
        <v>-0.007282043273192915</v>
      </c>
      <c r="D83">
        <f t="shared" si="11"/>
        <v>823.6000000000016</v>
      </c>
      <c r="E83">
        <f t="shared" si="12"/>
        <v>167.99999999999932</v>
      </c>
    </row>
    <row r="84" spans="1:5" ht="12.75">
      <c r="A84">
        <f t="shared" si="13"/>
        <v>7.19999999999999</v>
      </c>
      <c r="B84">
        <f t="shared" si="9"/>
        <v>0.0018107473826035534</v>
      </c>
      <c r="C84">
        <f t="shared" si="10"/>
        <v>-0.007104541591219855</v>
      </c>
      <c r="D84">
        <f t="shared" si="11"/>
        <v>806.4000000000016</v>
      </c>
      <c r="E84">
        <f t="shared" si="12"/>
        <v>175.9999999999992</v>
      </c>
    </row>
    <row r="85" spans="1:5" ht="12.75">
      <c r="A85">
        <f t="shared" si="13"/>
        <v>7.29999999999999</v>
      </c>
      <c r="B85">
        <f t="shared" si="9"/>
        <v>0.0018809122012994684</v>
      </c>
      <c r="C85">
        <f t="shared" si="10"/>
        <v>-0.006919945414328498</v>
      </c>
      <c r="D85">
        <f t="shared" si="11"/>
        <v>788.4000000000019</v>
      </c>
      <c r="E85">
        <f t="shared" si="12"/>
        <v>183.9999999999992</v>
      </c>
    </row>
    <row r="86" spans="1:5" ht="12.75">
      <c r="A86">
        <f t="shared" si="13"/>
        <v>7.39999999999999</v>
      </c>
      <c r="B86">
        <f t="shared" si="9"/>
        <v>0.001949458102593604</v>
      </c>
      <c r="C86">
        <f t="shared" si="10"/>
        <v>-0.006728413114873354</v>
      </c>
      <c r="D86">
        <f t="shared" si="11"/>
        <v>769.600000000002</v>
      </c>
      <c r="E86">
        <f t="shared" si="12"/>
        <v>191.9999999999992</v>
      </c>
    </row>
    <row r="87" spans="1:5" ht="12.75">
      <c r="A87">
        <f t="shared" si="13"/>
        <v>7.499999999999989</v>
      </c>
      <c r="B87">
        <f t="shared" si="9"/>
        <v>0.002016314698772842</v>
      </c>
      <c r="C87">
        <f t="shared" si="10"/>
        <v>-0.006530110103980276</v>
      </c>
      <c r="D87">
        <f t="shared" si="11"/>
        <v>750.0000000000023</v>
      </c>
      <c r="E87">
        <f t="shared" si="12"/>
        <v>199.9999999999991</v>
      </c>
    </row>
    <row r="88" spans="1:5" ht="12.75">
      <c r="A88">
        <f t="shared" si="13"/>
        <v>7.599999999999989</v>
      </c>
      <c r="B88">
        <f t="shared" si="9"/>
        <v>0.0020814116021240594</v>
      </c>
      <c r="C88">
        <f t="shared" si="10"/>
        <v>-0.00632520883154639</v>
      </c>
      <c r="D88">
        <f t="shared" si="11"/>
        <v>729.6000000000023</v>
      </c>
      <c r="E88">
        <f t="shared" si="12"/>
        <v>207.9999999999991</v>
      </c>
    </row>
    <row r="89" spans="1:5" ht="12.75">
      <c r="A89">
        <f t="shared" si="13"/>
        <v>7.699999999999989</v>
      </c>
      <c r="B89">
        <f t="shared" si="9"/>
        <v>0.002144678424934137</v>
      </c>
      <c r="C89">
        <f t="shared" si="10"/>
        <v>-0.006113888786240165</v>
      </c>
      <c r="D89">
        <f t="shared" si="11"/>
        <v>708.4000000000024</v>
      </c>
      <c r="E89">
        <f t="shared" si="12"/>
        <v>215.9999999999991</v>
      </c>
    </row>
    <row r="90" spans="1:5" ht="12.75">
      <c r="A90">
        <f t="shared" si="13"/>
        <v>7.799999999999988</v>
      </c>
      <c r="B90">
        <f t="shared" si="9"/>
        <v>0.0022060447794899525</v>
      </c>
      <c r="C90">
        <f t="shared" si="10"/>
        <v>-0.005896336495501372</v>
      </c>
      <c r="D90">
        <f t="shared" si="11"/>
        <v>686.4000000000027</v>
      </c>
      <c r="E90">
        <f t="shared" si="12"/>
        <v>223.9999999999991</v>
      </c>
    </row>
    <row r="91" spans="1:5" ht="12.75">
      <c r="A91">
        <f t="shared" si="13"/>
        <v>7.899999999999988</v>
      </c>
      <c r="B91">
        <f t="shared" si="9"/>
        <v>0.002265440278078385</v>
      </c>
      <c r="C91">
        <f t="shared" si="10"/>
        <v>-0.005672745525541084</v>
      </c>
      <c r="D91">
        <f t="shared" si="11"/>
        <v>663.6000000000028</v>
      </c>
      <c r="E91">
        <f t="shared" si="12"/>
        <v>231.9999999999991</v>
      </c>
    </row>
    <row r="92" spans="1:5" ht="12.75">
      <c r="A92">
        <f t="shared" si="13"/>
        <v>7.999999999999988</v>
      </c>
      <c r="B92">
        <f t="shared" si="9"/>
        <v>0.0023227945329863157</v>
      </c>
      <c r="C92">
        <f t="shared" si="10"/>
        <v>-0.005443316481341716</v>
      </c>
      <c r="D92">
        <f t="shared" si="11"/>
        <v>640.0000000000031</v>
      </c>
      <c r="E92">
        <f t="shared" si="12"/>
        <v>239.99999999999898</v>
      </c>
    </row>
    <row r="93" spans="1:5" ht="12.75">
      <c r="A93">
        <f t="shared" si="13"/>
        <v>8.099999999999987</v>
      </c>
      <c r="B93">
        <f t="shared" si="9"/>
        <v>0.002378037156500621</v>
      </c>
      <c r="C93">
        <f t="shared" si="10"/>
        <v>-0.005208257006656944</v>
      </c>
      <c r="D93">
        <f t="shared" si="11"/>
        <v>615.6000000000032</v>
      </c>
      <c r="E93">
        <f t="shared" si="12"/>
        <v>247.99999999999898</v>
      </c>
    </row>
    <row r="94" spans="1:5" ht="12.75">
      <c r="A94">
        <f t="shared" si="13"/>
        <v>8.199999999999987</v>
      </c>
      <c r="B94">
        <f t="shared" si="9"/>
        <v>0.0024310977609081825</v>
      </c>
      <c r="C94">
        <f t="shared" si="10"/>
        <v>-0.004967781784011816</v>
      </c>
      <c r="D94">
        <f t="shared" si="11"/>
        <v>590.4000000000032</v>
      </c>
      <c r="E94">
        <f t="shared" si="12"/>
        <v>255.99999999999898</v>
      </c>
    </row>
    <row r="95" spans="1:5" ht="12.75">
      <c r="A95">
        <f t="shared" si="13"/>
        <v>8.299999999999986</v>
      </c>
      <c r="B95">
        <f t="shared" si="9"/>
        <v>0.00248190595849588</v>
      </c>
      <c r="C95">
        <f t="shared" si="10"/>
        <v>-0.004722112534702645</v>
      </c>
      <c r="D95">
        <f t="shared" si="11"/>
        <v>564.4000000000036</v>
      </c>
      <c r="E95">
        <f t="shared" si="12"/>
        <v>263.99999999999886</v>
      </c>
    </row>
    <row r="96" spans="1:5" ht="12.75">
      <c r="A96">
        <f t="shared" si="13"/>
        <v>8.399999999999986</v>
      </c>
      <c r="B96">
        <f t="shared" si="9"/>
        <v>0.0025303913615505884</v>
      </c>
      <c r="C96">
        <f t="shared" si="10"/>
        <v>-0.004471478018797074</v>
      </c>
      <c r="D96">
        <f t="shared" si="11"/>
        <v>537.6000000000037</v>
      </c>
      <c r="E96">
        <f t="shared" si="12"/>
        <v>271.99999999999886</v>
      </c>
    </row>
    <row r="97" spans="1:5" ht="12.75">
      <c r="A97">
        <f t="shared" si="13"/>
        <v>8.499999999999986</v>
      </c>
      <c r="B97">
        <f t="shared" si="9"/>
        <v>0.0025764835823591905</v>
      </c>
      <c r="C97">
        <f t="shared" si="10"/>
        <v>-0.004216114035134062</v>
      </c>
      <c r="D97">
        <f t="shared" si="11"/>
        <v>510.00000000000415</v>
      </c>
      <c r="E97">
        <f t="shared" si="12"/>
        <v>279.99999999999886</v>
      </c>
    </row>
    <row r="98" spans="1:5" ht="12.75">
      <c r="A98">
        <f t="shared" si="13"/>
        <v>8.599999999999985</v>
      </c>
      <c r="B98">
        <f t="shared" si="9"/>
        <v>0.0026201122332085653</v>
      </c>
      <c r="C98">
        <f t="shared" si="10"/>
        <v>-0.003956263421323877</v>
      </c>
      <c r="D98">
        <f t="shared" si="11"/>
        <v>481.6000000000042</v>
      </c>
      <c r="E98">
        <f t="shared" si="12"/>
        <v>287.99999999999886</v>
      </c>
    </row>
    <row r="99" spans="1:5" ht="12.75">
      <c r="A99">
        <f t="shared" si="13"/>
        <v>8.699999999999985</v>
      </c>
      <c r="B99">
        <f t="shared" si="9"/>
        <v>0.0026612069263855904</v>
      </c>
      <c r="C99">
        <f t="shared" si="10"/>
        <v>-0.0036921760537480947</v>
      </c>
      <c r="D99">
        <f t="shared" si="11"/>
        <v>452.4000000000043</v>
      </c>
      <c r="E99">
        <f t="shared" si="12"/>
        <v>295.99999999999886</v>
      </c>
    </row>
    <row r="100" spans="1:5" ht="12.75">
      <c r="A100">
        <f t="shared" si="13"/>
        <v>8.799999999999985</v>
      </c>
      <c r="B100">
        <f t="shared" si="9"/>
        <v>0.0026996972741771485</v>
      </c>
      <c r="C100">
        <f t="shared" si="10"/>
        <v>-0.003424108847559615</v>
      </c>
      <c r="D100">
        <f t="shared" si="11"/>
        <v>422.40000000000475</v>
      </c>
      <c r="E100">
        <f t="shared" si="12"/>
        <v>303.99999999999875</v>
      </c>
    </row>
    <row r="101" spans="1:5" ht="12.75">
      <c r="A101">
        <f t="shared" si="13"/>
        <v>8.899999999999984</v>
      </c>
      <c r="B101">
        <f t="shared" si="9"/>
        <v>0.002735512888870116</v>
      </c>
      <c r="C101">
        <f t="shared" si="10"/>
        <v>-0.0031523257566826255</v>
      </c>
      <c r="D101">
        <f t="shared" si="11"/>
        <v>391.6000000000048</v>
      </c>
      <c r="E101">
        <f t="shared" si="12"/>
        <v>311.99999999999875</v>
      </c>
    </row>
    <row r="102" spans="1:5" ht="12.75">
      <c r="A102">
        <f t="shared" si="13"/>
        <v>8.999999999999984</v>
      </c>
      <c r="B102">
        <f t="shared" si="9"/>
        <v>0.002768583382751371</v>
      </c>
      <c r="C102">
        <f t="shared" si="10"/>
        <v>-0.0028770977738126462</v>
      </c>
      <c r="D102">
        <f t="shared" si="11"/>
        <v>360.0000000000053</v>
      </c>
      <c r="E102">
        <f t="shared" si="12"/>
        <v>319.99999999999875</v>
      </c>
    </row>
    <row r="103" spans="1:5" ht="12.75">
      <c r="A103">
        <f t="shared" si="13"/>
        <v>9.099999999999984</v>
      </c>
      <c r="B103">
        <f t="shared" si="9"/>
        <v>0.002798838368107792</v>
      </c>
      <c r="C103">
        <f t="shared" si="10"/>
        <v>-0.002598702930416516</v>
      </c>
      <c r="D103">
        <f t="shared" si="11"/>
        <v>327.60000000000537</v>
      </c>
      <c r="E103">
        <f t="shared" si="12"/>
        <v>327.99999999999864</v>
      </c>
    </row>
    <row r="104" spans="1:5" ht="12.75">
      <c r="A104">
        <f t="shared" si="13"/>
        <v>9.199999999999983</v>
      </c>
      <c r="B104">
        <f t="shared" si="9"/>
        <v>0.0028262074572262636</v>
      </c>
      <c r="C104">
        <f t="shared" si="10"/>
        <v>-0.002317426296732355</v>
      </c>
      <c r="D104">
        <f t="shared" si="11"/>
        <v>294.40000000000543</v>
      </c>
      <c r="E104">
        <f t="shared" si="12"/>
        <v>335.99999999999864</v>
      </c>
    </row>
    <row r="105" spans="1:5" ht="12.75">
      <c r="A105">
        <f t="shared" si="13"/>
        <v>9.299999999999983</v>
      </c>
      <c r="B105">
        <f t="shared" si="9"/>
        <v>0.0028506202623936588</v>
      </c>
      <c r="C105">
        <f t="shared" si="10"/>
        <v>-0.002033559981769632</v>
      </c>
      <c r="D105">
        <f t="shared" si="11"/>
        <v>260.40000000000595</v>
      </c>
      <c r="E105">
        <f t="shared" si="12"/>
        <v>343.99999999999864</v>
      </c>
    </row>
    <row r="106" spans="1:5" ht="12.75">
      <c r="A106">
        <f t="shared" si="13"/>
        <v>9.399999999999983</v>
      </c>
      <c r="B106">
        <f t="shared" si="9"/>
        <v>0.0028720063958968625</v>
      </c>
      <c r="C106">
        <f t="shared" si="10"/>
        <v>-0.0017474031333091</v>
      </c>
      <c r="D106">
        <f t="shared" si="11"/>
        <v>225.60000000000605</v>
      </c>
      <c r="E106">
        <f t="shared" si="12"/>
        <v>351.99999999999864</v>
      </c>
    </row>
    <row r="107" spans="1:5" ht="12.75">
      <c r="A107">
        <f t="shared" si="13"/>
        <v>9.499999999999982</v>
      </c>
      <c r="B107">
        <f aca="true" t="shared" si="14" ref="B107:B112">(-q/(24*MODY*10^9*Iz))*(4*xi*xi*xi-6*PORTEE*xi*xi+PORTEE*PORTEE*PORTEE)</f>
        <v>0.002890295470022752</v>
      </c>
      <c r="C107">
        <f t="shared" si="10"/>
        <v>-0.0014592619379028312</v>
      </c>
      <c r="D107">
        <f aca="true" t="shared" si="15" ref="D107:D112">0.5*q*PORTEE*xi*(1-xi/PORTEE)</f>
        <v>190.00000000000657</v>
      </c>
      <c r="E107">
        <f aca="true" t="shared" si="16" ref="E107:E112">-(0.5*q*PORTEE-q*xi)</f>
        <v>359.99999999999864</v>
      </c>
    </row>
    <row r="108" spans="1:5" ht="12.75">
      <c r="A108">
        <f t="shared" si="13"/>
        <v>9.599999999999982</v>
      </c>
      <c r="B108">
        <f t="shared" si="14"/>
        <v>0.0029054170970582004</v>
      </c>
      <c r="C108">
        <f t="shared" si="10"/>
        <v>-0.0011694496208742341</v>
      </c>
      <c r="D108">
        <f t="shared" si="15"/>
        <v>153.60000000000667</v>
      </c>
      <c r="E108">
        <f t="shared" si="16"/>
        <v>367.9999999999985</v>
      </c>
    </row>
    <row r="109" spans="1:5" ht="12.75">
      <c r="A109">
        <f t="shared" si="13"/>
        <v>9.699999999999982</v>
      </c>
      <c r="B109">
        <f t="shared" si="14"/>
        <v>0.002917300889290094</v>
      </c>
      <c r="C109">
        <f t="shared" si="10"/>
        <v>-0.0008782864463179854</v>
      </c>
      <c r="D109">
        <f t="shared" si="15"/>
        <v>116.40000000000678</v>
      </c>
      <c r="E109">
        <f t="shared" si="16"/>
        <v>375.9999999999985</v>
      </c>
    </row>
    <row r="110" spans="1:5" ht="12.75">
      <c r="A110">
        <f t="shared" si="13"/>
        <v>9.799999999999981</v>
      </c>
      <c r="B110">
        <f t="shared" si="14"/>
        <v>0.002925876459005314</v>
      </c>
      <c r="C110">
        <f t="shared" si="10"/>
        <v>-0.0005860997171001057</v>
      </c>
      <c r="D110">
        <f t="shared" si="15"/>
        <v>78.40000000000731</v>
      </c>
      <c r="E110">
        <f t="shared" si="16"/>
        <v>383.9999999999985</v>
      </c>
    </row>
    <row r="111" spans="1:5" ht="12.75">
      <c r="A111">
        <f t="shared" si="13"/>
        <v>9.89999999999998</v>
      </c>
      <c r="B111">
        <f t="shared" si="14"/>
        <v>0.0029310734184907353</v>
      </c>
      <c r="C111">
        <f t="shared" si="10"/>
        <v>-0.00029322377485792105</v>
      </c>
      <c r="D111">
        <f t="shared" si="15"/>
        <v>39.600000000007434</v>
      </c>
      <c r="E111">
        <f t="shared" si="16"/>
        <v>391.9999999999984</v>
      </c>
    </row>
    <row r="112" spans="1:5" ht="12.75">
      <c r="A112">
        <f t="shared" si="13"/>
        <v>9.99999999999998</v>
      </c>
      <c r="B112">
        <f t="shared" si="14"/>
        <v>0.002932821380033238</v>
      </c>
      <c r="C112">
        <f t="shared" si="10"/>
        <v>-6.001617389369827E-17</v>
      </c>
      <c r="D112">
        <f t="shared" si="15"/>
        <v>7.993605777301111E-12</v>
      </c>
      <c r="E112">
        <f t="shared" si="16"/>
        <v>399.9999999999984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12"/>
  </sheetPr>
  <dimension ref="A1:M112"/>
  <sheetViews>
    <sheetView workbookViewId="0" topLeftCell="A1">
      <selection activeCell="M4" sqref="M4"/>
    </sheetView>
  </sheetViews>
  <sheetFormatPr defaultColWidth="11.421875" defaultRowHeight="12.75"/>
  <cols>
    <col min="1" max="1" width="7.421875" style="0" customWidth="1"/>
    <col min="2" max="2" width="9.00390625" style="0" customWidth="1"/>
    <col min="3" max="3" width="7.57421875" style="0" customWidth="1"/>
    <col min="4" max="4" width="10.00390625" style="0" bestFit="1" customWidth="1"/>
    <col min="5" max="5" width="7.28125" style="0" customWidth="1"/>
    <col min="6" max="6" width="9.00390625" style="0" customWidth="1"/>
    <col min="7" max="7" width="7.57421875" style="0" customWidth="1"/>
    <col min="8" max="8" width="10.00390625" style="0" customWidth="1"/>
    <col min="9" max="9" width="7.8515625" style="0" customWidth="1"/>
  </cols>
  <sheetData>
    <row r="1" spans="1:13" ht="12.75">
      <c r="A1" s="18" t="s">
        <v>32</v>
      </c>
      <c r="B1" s="18" t="s">
        <v>33</v>
      </c>
      <c r="C1" s="18" t="s">
        <v>34</v>
      </c>
      <c r="D1" s="42" t="s">
        <v>69</v>
      </c>
      <c r="E1" s="45" t="s">
        <v>63</v>
      </c>
      <c r="F1" s="43"/>
      <c r="H1" s="47" t="s">
        <v>119</v>
      </c>
      <c r="L1" s="47"/>
      <c r="M1" s="47"/>
    </row>
    <row r="2" spans="1:8" ht="12.75">
      <c r="A2" s="24">
        <f>'présent.'!$F$5</f>
        <v>10</v>
      </c>
      <c r="B2" s="31">
        <f>'présent.'!$H$5</f>
        <v>5.4122E-06</v>
      </c>
      <c r="C2" s="24">
        <f>'présent.'!$J$5</f>
        <v>210</v>
      </c>
      <c r="D2" s="22">
        <f>'présent.'!$G$3</f>
        <v>2</v>
      </c>
      <c r="E2" s="44" t="s">
        <v>2</v>
      </c>
      <c r="H2" t="s">
        <v>65</v>
      </c>
    </row>
    <row r="3" spans="1:6" ht="12.75">
      <c r="A3" s="16" t="s">
        <v>35</v>
      </c>
      <c r="B3" s="16" t="s">
        <v>59</v>
      </c>
      <c r="C3" s="16" t="s">
        <v>57</v>
      </c>
      <c r="D3" s="20" t="s">
        <v>36</v>
      </c>
      <c r="E3" s="20" t="s">
        <v>60</v>
      </c>
      <c r="F3" s="20" t="s">
        <v>58</v>
      </c>
    </row>
    <row r="4" spans="1:6" ht="12.75">
      <c r="A4" s="16"/>
      <c r="B4">
        <f>'présent.'!B2</f>
        <v>1100</v>
      </c>
      <c r="C4" s="25">
        <f>'présent.'!$G$2</f>
        <v>2.5</v>
      </c>
      <c r="D4" s="20"/>
      <c r="E4" s="26">
        <f>'présent.'!$B$3</f>
        <v>1400</v>
      </c>
      <c r="F4" s="26">
        <f>LANG1+$D$2</f>
        <v>4.5</v>
      </c>
    </row>
    <row r="5" spans="1:2" ht="12.75">
      <c r="A5" s="49" t="s">
        <v>66</v>
      </c>
      <c r="B5" s="49"/>
    </row>
    <row r="6" spans="1:5" ht="12.75">
      <c r="A6" s="49">
        <f>$E$6*0.1</f>
        <v>7</v>
      </c>
      <c r="E6" s="12">
        <v>70</v>
      </c>
    </row>
    <row r="9" spans="1:9" ht="12.75">
      <c r="A9" s="27" t="s">
        <v>38</v>
      </c>
      <c r="B9" s="33" t="s">
        <v>47</v>
      </c>
      <c r="C9" s="21"/>
      <c r="D9" s="21" t="s">
        <v>61</v>
      </c>
      <c r="E9" s="21"/>
      <c r="F9" s="19" t="s">
        <v>52</v>
      </c>
      <c r="G9" s="19"/>
      <c r="H9" s="19"/>
      <c r="I9" s="19"/>
    </row>
    <row r="10" spans="1:13" ht="15.75">
      <c r="A10" s="23" t="s">
        <v>31</v>
      </c>
      <c r="B10" s="34" t="s">
        <v>48</v>
      </c>
      <c r="C10" s="34" t="s">
        <v>49</v>
      </c>
      <c r="D10" s="34" t="s">
        <v>50</v>
      </c>
      <c r="E10" s="34" t="s">
        <v>51</v>
      </c>
      <c r="F10" s="35" t="s">
        <v>53</v>
      </c>
      <c r="G10" s="35" t="s">
        <v>54</v>
      </c>
      <c r="H10" s="35" t="s">
        <v>55</v>
      </c>
      <c r="I10" s="35" t="s">
        <v>56</v>
      </c>
      <c r="J10" s="50" t="s">
        <v>64</v>
      </c>
      <c r="K10" s="51" t="s">
        <v>67</v>
      </c>
      <c r="L10" s="48" t="s">
        <v>70</v>
      </c>
      <c r="M10" s="48" t="s">
        <v>71</v>
      </c>
    </row>
    <row r="11" spans="1:13" ht="12.75">
      <c r="A11">
        <v>0</v>
      </c>
      <c r="B11">
        <f aca="true" t="shared" si="0" ref="B11:B42">IF(xi&lt;LANG1,(FORCE1*(PORTEE-LANG1)*(3*(xi)^2-(PORTEE)^2+(PORTEE-LANG1)^2))/(6*MODY*10^9*Iz*PORTEE),(FORCE1*(PORTEE-LANG1)*(3*(xi)^2-(PORTEE)^2+(PORTEE-LANG1)^2))/(6*MODY*10^9*Iz*PORTEE)-(FORCE1*(xi-LANG1)*(xi-LANG1)/(2*MODY*10^9*Iz)))</f>
        <v>-0.0052928260842787294</v>
      </c>
      <c r="C11">
        <f aca="true" t="shared" si="1" ref="C11:C42">IF(xi&lt;LANG1,(FORCE1*(PORTEE-LANG1)*xi*((xi)^2-(PORTEE)^2+(PORTEE-LANG1)^2))/(6*MODY*10^9*Iz*PORTEE),(FORCE1*(PORTEE-LANG1)*xi*((xi)^2-(PORTEE)^2+(PORTEE-LANG1)^2))/(6*MODY*10^9*Iz*PORTEE)-(FORCE1*(xi-LANG1)^3)/(6*MODY*10^9*Iz))</f>
        <v>0</v>
      </c>
      <c r="D11">
        <f>IF(xi&lt;LANG1,FORCE1*(PORTEE-LANG1)*xi/PORTEE,FORCE1*(PORTEE-LANG1)*xi/PORTEE+FORCE1*(LANG1-xi))</f>
        <v>0</v>
      </c>
      <c r="E11">
        <f aca="true" t="shared" si="2" ref="E11:E42">IF(xi&lt;LANG1,-FORCE1*(PORTEE-LANG1)/PORTEE,-FORCE1*(PORTEE-LANG1)/PORTEE+FORCE1)</f>
        <v>-825</v>
      </c>
      <c r="F11">
        <f aca="true" t="shared" si="3" ref="F11:F42">IF(xi&lt;LANG2,(FORCE2*(PORTEE-LANG2)*(3*(xi)^2-(PORTEE)^2+(PORTEE-LANG2)^2))/(6*MODY*10^9*Iz*PORTEE),(FORCE2*(PORTEE-LANG2)*(3*(xi)^2-(PORTEE)^2+(PORTEE-LANG2)^2))/(6*MODY*10^9*Iz*PORTEE)-(FORCE2*(xi-LANG2)*(xi-LANG2)/(2*MODY*10^9*Iz)))</f>
        <v>-0.007875725213406749</v>
      </c>
      <c r="G11">
        <f aca="true" t="shared" si="4" ref="G11:G42">IF(xi&lt;LANG2,(FORCE2*(PORTEE-LANG2)*xi*((xi)^2-(PORTEE)^2+(PORTEE-LANG2)^2))/(6*MODY*10^9*Iz*PORTEE),(FORCE2*(PORTEE-LANG2)*xi*((xi)^2-(PORTEE)^2+(PORTEE-LANG2)^2))/(6*MODY*10^9*Iz*PORTEE)-(FORCE2*(xi-LANG2)^3)/(6*MODY*10^9*Iz))</f>
        <v>0</v>
      </c>
      <c r="H11">
        <f aca="true" t="shared" si="5" ref="H11:H42">IF(xi&lt;LANG2,FORCE2*(PORTEE-LANG2)*xi/PORTEE,FORCE2*(PORTEE-LANG2)*xi/PORTEE+FORCE2*(LANG2-xi))</f>
        <v>0</v>
      </c>
      <c r="I11">
        <f aca="true" t="shared" si="6" ref="I11:I42">IF(xi&lt;LANG2,-FORCE2*(PORTEE-LANG2)/PORTEE,-FORCE2*(PORTEE-LANG2)/PORTEE+FORCE2)</f>
        <v>-770</v>
      </c>
      <c r="J11">
        <f>B11+F11</f>
        <v>-0.013168551297685478</v>
      </c>
      <c r="K11">
        <f>'+charges concentrées'!C11+'+charges concentrées'!G11</f>
        <v>0</v>
      </c>
      <c r="L11">
        <f>H11+D11</f>
        <v>0</v>
      </c>
      <c r="M11">
        <f>E11+I11</f>
        <v>-1595</v>
      </c>
    </row>
    <row r="12" spans="1:13" ht="12.75">
      <c r="A12">
        <f>A11+0.1</f>
        <v>0.1</v>
      </c>
      <c r="B12">
        <f t="shared" si="0"/>
        <v>-0.0052891967178209385</v>
      </c>
      <c r="C12">
        <f t="shared" si="1"/>
        <v>-0.0005291616295459465</v>
      </c>
      <c r="D12">
        <f aca="true" t="shared" si="7" ref="D12:D42">IF(xi&lt;LANG1,FORCE1*(PORTEE-LANG1)*xi/PORTEE,FORCE1*(PORTEE-LANG1)*xi/PORTEE+FORCE1*(LANG1-xi))</f>
        <v>82.5</v>
      </c>
      <c r="E12">
        <f t="shared" si="2"/>
        <v>-825</v>
      </c>
      <c r="F12">
        <f t="shared" si="3"/>
        <v>-0.00787233780471281</v>
      </c>
      <c r="G12">
        <f t="shared" si="4"/>
        <v>-0.0007874596077175436</v>
      </c>
      <c r="H12">
        <f t="shared" si="5"/>
        <v>77</v>
      </c>
      <c r="I12">
        <f t="shared" si="6"/>
        <v>-770</v>
      </c>
      <c r="J12">
        <f aca="true" t="shared" si="8" ref="J12:J75">B12+F12</f>
        <v>-0.013161534522533748</v>
      </c>
      <c r="K12">
        <f>'+charges concentrées'!C12+'+charges concentrées'!G12</f>
        <v>-0.0013166212372634901</v>
      </c>
      <c r="L12">
        <f aca="true" t="shared" si="9" ref="L12:L75">H12+D12</f>
        <v>159.5</v>
      </c>
      <c r="M12">
        <f aca="true" t="shared" si="10" ref="M12:M75">E12+I12</f>
        <v>-1595</v>
      </c>
    </row>
    <row r="13" spans="1:13" ht="12.75">
      <c r="A13">
        <v>0.1</v>
      </c>
      <c r="B13">
        <f t="shared" si="0"/>
        <v>-0.0052891967178209385</v>
      </c>
      <c r="C13">
        <f t="shared" si="1"/>
        <v>-0.0005291616295459465</v>
      </c>
      <c r="D13">
        <f t="shared" si="7"/>
        <v>82.5</v>
      </c>
      <c r="E13">
        <f t="shared" si="2"/>
        <v>-825</v>
      </c>
      <c r="F13">
        <f t="shared" si="3"/>
        <v>-0.00787233780471281</v>
      </c>
      <c r="G13">
        <f t="shared" si="4"/>
        <v>-0.0007874596077175436</v>
      </c>
      <c r="H13">
        <f t="shared" si="5"/>
        <v>77</v>
      </c>
      <c r="I13">
        <f t="shared" si="6"/>
        <v>-770</v>
      </c>
      <c r="J13">
        <f t="shared" si="8"/>
        <v>-0.013161534522533748</v>
      </c>
      <c r="K13">
        <f>'+charges concentrées'!C13+'+charges concentrées'!G13</f>
        <v>-0.0013166212372634901</v>
      </c>
      <c r="L13">
        <f t="shared" si="9"/>
        <v>159.5</v>
      </c>
      <c r="M13">
        <f t="shared" si="10"/>
        <v>-1595</v>
      </c>
    </row>
    <row r="14" spans="1:13" ht="12.75">
      <c r="A14">
        <f aca="true" t="shared" si="11" ref="A14:A77">A13+0.1</f>
        <v>0.2</v>
      </c>
      <c r="B14">
        <f t="shared" si="0"/>
        <v>-0.005278308618447564</v>
      </c>
      <c r="C14">
        <f t="shared" si="1"/>
        <v>-0.0010575973858003348</v>
      </c>
      <c r="D14">
        <f t="shared" si="7"/>
        <v>165</v>
      </c>
      <c r="E14">
        <f t="shared" si="2"/>
        <v>-825</v>
      </c>
      <c r="F14">
        <f t="shared" si="3"/>
        <v>-0.007862175578630996</v>
      </c>
      <c r="G14">
        <f t="shared" si="4"/>
        <v>-0.0015742417336962996</v>
      </c>
      <c r="H14">
        <f t="shared" si="5"/>
        <v>154</v>
      </c>
      <c r="I14">
        <f t="shared" si="6"/>
        <v>-770</v>
      </c>
      <c r="J14">
        <f t="shared" si="8"/>
        <v>-0.01314048419707856</v>
      </c>
      <c r="K14">
        <f>'+charges concentrées'!C14+'+charges concentrées'!G14</f>
        <v>-0.0026318391194966343</v>
      </c>
      <c r="L14">
        <f t="shared" si="9"/>
        <v>319</v>
      </c>
      <c r="M14">
        <f t="shared" si="10"/>
        <v>-1595</v>
      </c>
    </row>
    <row r="15" spans="1:13" ht="12.75">
      <c r="A15">
        <f t="shared" si="11"/>
        <v>0.30000000000000004</v>
      </c>
      <c r="B15">
        <f t="shared" si="0"/>
        <v>-0.00526016178615861</v>
      </c>
      <c r="C15">
        <f t="shared" si="1"/>
        <v>-0.0015845813954716071</v>
      </c>
      <c r="D15">
        <f t="shared" si="7"/>
        <v>247.50000000000006</v>
      </c>
      <c r="E15">
        <f t="shared" si="2"/>
        <v>-825</v>
      </c>
      <c r="F15">
        <f t="shared" si="3"/>
        <v>-0.007845238535161303</v>
      </c>
      <c r="G15">
        <f t="shared" si="4"/>
        <v>-0.002359668896197481</v>
      </c>
      <c r="H15">
        <f t="shared" si="5"/>
        <v>231.00000000000006</v>
      </c>
      <c r="I15">
        <f t="shared" si="6"/>
        <v>-770</v>
      </c>
      <c r="J15">
        <f t="shared" si="8"/>
        <v>-0.013105400321319913</v>
      </c>
      <c r="K15">
        <f>'+charges concentrées'!C15+'+charges concentrées'!G15</f>
        <v>-0.003944250291669088</v>
      </c>
      <c r="L15">
        <f t="shared" si="9"/>
        <v>478.5000000000001</v>
      </c>
      <c r="M15">
        <f t="shared" si="10"/>
        <v>-1595</v>
      </c>
    </row>
    <row r="16" spans="1:13" ht="12.75">
      <c r="A16">
        <f t="shared" si="11"/>
        <v>0.4</v>
      </c>
      <c r="B16">
        <f t="shared" si="0"/>
        <v>-0.00523475622095407</v>
      </c>
      <c r="C16">
        <f t="shared" si="1"/>
        <v>-0.002109387785268204</v>
      </c>
      <c r="D16">
        <f t="shared" si="7"/>
        <v>330</v>
      </c>
      <c r="E16">
        <f t="shared" si="2"/>
        <v>-825</v>
      </c>
      <c r="F16">
        <f t="shared" si="3"/>
        <v>-0.007821526674303735</v>
      </c>
      <c r="G16">
        <f t="shared" si="4"/>
        <v>-0.003143063613482298</v>
      </c>
      <c r="H16">
        <f t="shared" si="5"/>
        <v>308</v>
      </c>
      <c r="I16">
        <f t="shared" si="6"/>
        <v>-770</v>
      </c>
      <c r="J16">
        <f t="shared" si="8"/>
        <v>-0.013056282895257804</v>
      </c>
      <c r="K16">
        <f>'+charges concentrées'!C16+'+charges concentrées'!G16</f>
        <v>-0.005252451398750502</v>
      </c>
      <c r="L16">
        <f t="shared" si="9"/>
        <v>638</v>
      </c>
      <c r="M16">
        <f t="shared" si="10"/>
        <v>-1595</v>
      </c>
    </row>
    <row r="17" spans="1:13" ht="12.75">
      <c r="A17">
        <f t="shared" si="11"/>
        <v>0.5</v>
      </c>
      <c r="B17">
        <f t="shared" si="0"/>
        <v>-0.0052020919228339514</v>
      </c>
      <c r="C17">
        <f t="shared" si="1"/>
        <v>-0.0026312906818985685</v>
      </c>
      <c r="D17">
        <f t="shared" si="7"/>
        <v>412.5</v>
      </c>
      <c r="E17">
        <f t="shared" si="2"/>
        <v>-825</v>
      </c>
      <c r="F17">
        <f t="shared" si="3"/>
        <v>-0.00779103999605829</v>
      </c>
      <c r="G17">
        <f t="shared" si="4"/>
        <v>-0.003923748403811965</v>
      </c>
      <c r="H17">
        <f t="shared" si="5"/>
        <v>385</v>
      </c>
      <c r="I17">
        <f t="shared" si="6"/>
        <v>-770</v>
      </c>
      <c r="J17">
        <f t="shared" si="8"/>
        <v>-0.012993131918892242</v>
      </c>
      <c r="K17">
        <f>'+charges concentrées'!C17+'+charges concentrées'!G17</f>
        <v>-0.006555039085710534</v>
      </c>
      <c r="L17">
        <f t="shared" si="9"/>
        <v>797.5</v>
      </c>
      <c r="M17">
        <f t="shared" si="10"/>
        <v>-1595</v>
      </c>
    </row>
    <row r="18" spans="1:13" ht="12.75">
      <c r="A18">
        <f t="shared" si="11"/>
        <v>0.6</v>
      </c>
      <c r="B18">
        <f t="shared" si="0"/>
        <v>-0.005162168891798249</v>
      </c>
      <c r="C18">
        <f t="shared" si="1"/>
        <v>-0.0031495642120711416</v>
      </c>
      <c r="D18">
        <f t="shared" si="7"/>
        <v>495</v>
      </c>
      <c r="E18">
        <f t="shared" si="2"/>
        <v>-825</v>
      </c>
      <c r="F18">
        <f t="shared" si="3"/>
        <v>-0.007753778500424967</v>
      </c>
      <c r="G18">
        <f t="shared" si="4"/>
        <v>-0.004701045785447693</v>
      </c>
      <c r="H18">
        <f t="shared" si="5"/>
        <v>462</v>
      </c>
      <c r="I18">
        <f t="shared" si="6"/>
        <v>-770</v>
      </c>
      <c r="J18">
        <f t="shared" si="8"/>
        <v>-0.012915947392223216</v>
      </c>
      <c r="K18">
        <f>'+charges concentrées'!C18+'+charges concentrées'!G18</f>
        <v>-0.007850609997518835</v>
      </c>
      <c r="L18">
        <f t="shared" si="9"/>
        <v>957</v>
      </c>
      <c r="M18">
        <f t="shared" si="10"/>
        <v>-1595</v>
      </c>
    </row>
    <row r="19" spans="1:13" ht="12.75">
      <c r="A19">
        <f t="shared" si="11"/>
        <v>0.7</v>
      </c>
      <c r="B19">
        <f t="shared" si="0"/>
        <v>-0.0051149871278469644</v>
      </c>
      <c r="C19">
        <f t="shared" si="1"/>
        <v>-0.003663482502494366</v>
      </c>
      <c r="D19">
        <f t="shared" si="7"/>
        <v>577.5</v>
      </c>
      <c r="E19">
        <f t="shared" si="2"/>
        <v>-825</v>
      </c>
      <c r="F19">
        <f t="shared" si="3"/>
        <v>-0.007709742187403768</v>
      </c>
      <c r="G19">
        <f t="shared" si="4"/>
        <v>-0.005474278276650696</v>
      </c>
      <c r="H19">
        <f t="shared" si="5"/>
        <v>539</v>
      </c>
      <c r="I19">
        <f t="shared" si="6"/>
        <v>-770</v>
      </c>
      <c r="J19">
        <f t="shared" si="8"/>
        <v>-0.012824729315250732</v>
      </c>
      <c r="K19">
        <f>'+charges concentrées'!C19+'+charges concentrées'!G19</f>
        <v>-0.009137760779145063</v>
      </c>
      <c r="L19">
        <f t="shared" si="9"/>
        <v>1116.5</v>
      </c>
      <c r="M19">
        <f t="shared" si="10"/>
        <v>-1595</v>
      </c>
    </row>
    <row r="20" spans="1:13" ht="12.75">
      <c r="A20">
        <f t="shared" si="11"/>
        <v>0.7999999999999999</v>
      </c>
      <c r="B20">
        <f t="shared" si="0"/>
        <v>-0.005060546630980097</v>
      </c>
      <c r="C20">
        <f t="shared" si="1"/>
        <v>-0.004172319679876681</v>
      </c>
      <c r="D20">
        <f t="shared" si="7"/>
        <v>659.9999999999999</v>
      </c>
      <c r="E20">
        <f t="shared" si="2"/>
        <v>-825</v>
      </c>
      <c r="F20">
        <f t="shared" si="3"/>
        <v>-0.007658931056994693</v>
      </c>
      <c r="G20">
        <f t="shared" si="4"/>
        <v>-0.006242768395682183</v>
      </c>
      <c r="H20">
        <f t="shared" si="5"/>
        <v>615.9999999999999</v>
      </c>
      <c r="I20">
        <f t="shared" si="6"/>
        <v>-770</v>
      </c>
      <c r="J20">
        <f t="shared" si="8"/>
        <v>-0.01271947768797479</v>
      </c>
      <c r="K20">
        <f>'+charges concentrées'!C20+'+charges concentrées'!G20</f>
        <v>-0.010415088075558864</v>
      </c>
      <c r="L20">
        <f t="shared" si="9"/>
        <v>1275.9999999999998</v>
      </c>
      <c r="M20">
        <f t="shared" si="10"/>
        <v>-1595</v>
      </c>
    </row>
    <row r="21" spans="1:13" ht="12.75">
      <c r="A21">
        <f t="shared" si="11"/>
        <v>0.8999999999999999</v>
      </c>
      <c r="B21">
        <f t="shared" si="0"/>
        <v>-0.004998847401197647</v>
      </c>
      <c r="C21">
        <f t="shared" si="1"/>
        <v>-0.004675349870926531</v>
      </c>
      <c r="D21">
        <f t="shared" si="7"/>
        <v>742.4999999999999</v>
      </c>
      <c r="E21">
        <f t="shared" si="2"/>
        <v>-825</v>
      </c>
      <c r="F21">
        <f t="shared" si="3"/>
        <v>-0.007601345109197739</v>
      </c>
      <c r="G21">
        <f t="shared" si="4"/>
        <v>-0.00700583866080337</v>
      </c>
      <c r="H21">
        <f t="shared" si="5"/>
        <v>692.9999999999999</v>
      </c>
      <c r="I21">
        <f t="shared" si="6"/>
        <v>-770</v>
      </c>
      <c r="J21">
        <f t="shared" si="8"/>
        <v>-0.012600192510395385</v>
      </c>
      <c r="K21">
        <f>'+charges concentrées'!C21+'+charges concentrées'!G21</f>
        <v>-0.011681188531729902</v>
      </c>
      <c r="L21">
        <f t="shared" si="9"/>
        <v>1435.4999999999998</v>
      </c>
      <c r="M21">
        <f t="shared" si="10"/>
        <v>-1595</v>
      </c>
    </row>
    <row r="22" spans="1:13" ht="12.75">
      <c r="A22">
        <f t="shared" si="11"/>
        <v>0.9999999999999999</v>
      </c>
      <c r="B22">
        <f t="shared" si="0"/>
        <v>-0.004929889438499617</v>
      </c>
      <c r="C22">
        <f t="shared" si="1"/>
        <v>-0.005171847202352357</v>
      </c>
      <c r="D22">
        <f t="shared" si="7"/>
        <v>824.9999999999998</v>
      </c>
      <c r="E22">
        <f t="shared" si="2"/>
        <v>-825</v>
      </c>
      <c r="F22">
        <f t="shared" si="3"/>
        <v>-0.007536984344012911</v>
      </c>
      <c r="G22">
        <f t="shared" si="4"/>
        <v>-0.007762811590275468</v>
      </c>
      <c r="H22">
        <f t="shared" si="5"/>
        <v>769.9999999999999</v>
      </c>
      <c r="I22">
        <f t="shared" si="6"/>
        <v>-770</v>
      </c>
      <c r="J22">
        <f t="shared" si="8"/>
        <v>-0.012466873782512527</v>
      </c>
      <c r="K22">
        <f>'+charges concentrées'!C22+'+charges concentrées'!G22</f>
        <v>-0.012934658792627826</v>
      </c>
      <c r="L22">
        <f t="shared" si="9"/>
        <v>1594.9999999999995</v>
      </c>
      <c r="M22">
        <f t="shared" si="10"/>
        <v>-1595</v>
      </c>
    </row>
    <row r="23" spans="1:13" ht="12.75">
      <c r="A23">
        <f t="shared" si="11"/>
        <v>1.0999999999999999</v>
      </c>
      <c r="B23">
        <f t="shared" si="0"/>
        <v>-0.004853672742886003</v>
      </c>
      <c r="C23">
        <f t="shared" si="1"/>
        <v>-0.0056610858008626025</v>
      </c>
      <c r="D23">
        <f t="shared" si="7"/>
        <v>907.4999999999998</v>
      </c>
      <c r="E23">
        <f t="shared" si="2"/>
        <v>-825</v>
      </c>
      <c r="F23">
        <f t="shared" si="3"/>
        <v>-0.007465848761440206</v>
      </c>
      <c r="G23">
        <f t="shared" si="4"/>
        <v>-0.00851300970235969</v>
      </c>
      <c r="H23">
        <f t="shared" si="5"/>
        <v>846.9999999999998</v>
      </c>
      <c r="I23">
        <f t="shared" si="6"/>
        <v>-770</v>
      </c>
      <c r="J23">
        <f t="shared" si="8"/>
        <v>-0.01231952150432621</v>
      </c>
      <c r="K23">
        <f>'+charges concentrées'!C23+'+charges concentrées'!G23</f>
        <v>-0.014174095503222291</v>
      </c>
      <c r="L23">
        <f t="shared" si="9"/>
        <v>1754.4999999999995</v>
      </c>
      <c r="M23">
        <f t="shared" si="10"/>
        <v>-1595</v>
      </c>
    </row>
    <row r="24" spans="1:13" ht="12.75">
      <c r="A24">
        <f t="shared" si="11"/>
        <v>1.2</v>
      </c>
      <c r="B24">
        <f t="shared" si="0"/>
        <v>-0.004770197314356807</v>
      </c>
      <c r="C24">
        <f t="shared" si="1"/>
        <v>-0.006142339793165706</v>
      </c>
      <c r="D24">
        <f t="shared" si="7"/>
        <v>990</v>
      </c>
      <c r="E24">
        <f t="shared" si="2"/>
        <v>-825</v>
      </c>
      <c r="F24">
        <f t="shared" si="3"/>
        <v>-0.007387938361479622</v>
      </c>
      <c r="G24">
        <f t="shared" si="4"/>
        <v>-0.009255755515317248</v>
      </c>
      <c r="H24">
        <f t="shared" si="5"/>
        <v>924</v>
      </c>
      <c r="I24">
        <f t="shared" si="6"/>
        <v>-770</v>
      </c>
      <c r="J24">
        <f t="shared" si="8"/>
        <v>-0.012158135675836429</v>
      </c>
      <c r="K24">
        <f>'+charges concentrées'!C24+'+charges concentrées'!G24</f>
        <v>-0.015398095308482955</v>
      </c>
      <c r="L24">
        <f t="shared" si="9"/>
        <v>1914</v>
      </c>
      <c r="M24">
        <f t="shared" si="10"/>
        <v>-1595</v>
      </c>
    </row>
    <row r="25" spans="1:13" ht="12.75">
      <c r="A25">
        <f t="shared" si="11"/>
        <v>1.3</v>
      </c>
      <c r="B25">
        <f t="shared" si="0"/>
        <v>-0.004679463152912029</v>
      </c>
      <c r="C25">
        <f t="shared" si="1"/>
        <v>-0.0066148833059701114</v>
      </c>
      <c r="D25">
        <f t="shared" si="7"/>
        <v>1072.5</v>
      </c>
      <c r="E25">
        <f t="shared" si="2"/>
        <v>-825</v>
      </c>
      <c r="F25">
        <f t="shared" si="3"/>
        <v>-0.007303253144131163</v>
      </c>
      <c r="G25">
        <f t="shared" si="4"/>
        <v>-0.009990371547409354</v>
      </c>
      <c r="H25">
        <f t="shared" si="5"/>
        <v>1001</v>
      </c>
      <c r="I25">
        <f t="shared" si="6"/>
        <v>-770</v>
      </c>
      <c r="J25">
        <f t="shared" si="8"/>
        <v>-0.011982716297043193</v>
      </c>
      <c r="K25">
        <f>'+charges concentrées'!C25+'+charges concentrées'!G25</f>
        <v>-0.016605254853379464</v>
      </c>
      <c r="L25">
        <f t="shared" si="9"/>
        <v>2073.5</v>
      </c>
      <c r="M25">
        <f t="shared" si="10"/>
        <v>-1595</v>
      </c>
    </row>
    <row r="26" spans="1:13" ht="12.75">
      <c r="A26">
        <f t="shared" si="11"/>
        <v>1.4000000000000001</v>
      </c>
      <c r="B26">
        <f t="shared" si="0"/>
        <v>-0.0045814702585516695</v>
      </c>
      <c r="C26">
        <f t="shared" si="1"/>
        <v>-0.007077990465984262</v>
      </c>
      <c r="D26">
        <f t="shared" si="7"/>
        <v>1155.0000000000002</v>
      </c>
      <c r="E26">
        <f t="shared" si="2"/>
        <v>-825</v>
      </c>
      <c r="F26">
        <f t="shared" si="3"/>
        <v>-0.007211793109394827</v>
      </c>
      <c r="G26">
        <f t="shared" si="4"/>
        <v>-0.01071618031689722</v>
      </c>
      <c r="H26">
        <f t="shared" si="5"/>
        <v>1078.0000000000002</v>
      </c>
      <c r="I26">
        <f t="shared" si="6"/>
        <v>-770</v>
      </c>
      <c r="J26">
        <f t="shared" si="8"/>
        <v>-0.011793263367946496</v>
      </c>
      <c r="K26">
        <f>'+charges concentrées'!C26+'+charges concentrées'!G26</f>
        <v>-0.017794170782881483</v>
      </c>
      <c r="L26">
        <f t="shared" si="9"/>
        <v>2233.0000000000005</v>
      </c>
      <c r="M26">
        <f t="shared" si="10"/>
        <v>-1595</v>
      </c>
    </row>
    <row r="27" spans="1:13" ht="12.75">
      <c r="A27">
        <f t="shared" si="11"/>
        <v>1.5000000000000002</v>
      </c>
      <c r="B27">
        <f t="shared" si="0"/>
        <v>-0.004476218631275726</v>
      </c>
      <c r="C27">
        <f t="shared" si="1"/>
        <v>-0.007530935399916593</v>
      </c>
      <c r="D27">
        <f t="shared" si="7"/>
        <v>1237.5000000000002</v>
      </c>
      <c r="E27">
        <f t="shared" si="2"/>
        <v>-825</v>
      </c>
      <c r="F27">
        <f t="shared" si="3"/>
        <v>-0.007113558257270613</v>
      </c>
      <c r="G27">
        <f t="shared" si="4"/>
        <v>-0.011432504342042057</v>
      </c>
      <c r="H27">
        <f t="shared" si="5"/>
        <v>1155.0000000000002</v>
      </c>
      <c r="I27">
        <f t="shared" si="6"/>
        <v>-770</v>
      </c>
      <c r="J27">
        <f t="shared" si="8"/>
        <v>-0.011589776888546338</v>
      </c>
      <c r="K27">
        <f>'+charges concentrées'!C27+'+charges concentrées'!G27</f>
        <v>-0.01896343974195865</v>
      </c>
      <c r="L27">
        <f t="shared" si="9"/>
        <v>2392.5000000000005</v>
      </c>
      <c r="M27">
        <f t="shared" si="10"/>
        <v>-1595</v>
      </c>
    </row>
    <row r="28" spans="1:13" ht="12.75">
      <c r="A28">
        <f t="shared" si="11"/>
        <v>1.6000000000000003</v>
      </c>
      <c r="B28">
        <f t="shared" si="0"/>
        <v>-0.004363708271084199</v>
      </c>
      <c r="C28">
        <f t="shared" si="1"/>
        <v>-0.007972992234475552</v>
      </c>
      <c r="D28">
        <f t="shared" si="7"/>
        <v>1320.0000000000002</v>
      </c>
      <c r="E28">
        <f t="shared" si="2"/>
        <v>-825</v>
      </c>
      <c r="F28">
        <f t="shared" si="3"/>
        <v>-0.007008548587758521</v>
      </c>
      <c r="G28">
        <f t="shared" si="4"/>
        <v>-0.012138666141105078</v>
      </c>
      <c r="H28">
        <f t="shared" si="5"/>
        <v>1232.0000000000002</v>
      </c>
      <c r="I28">
        <f t="shared" si="6"/>
        <v>-770</v>
      </c>
      <c r="J28">
        <f t="shared" si="8"/>
        <v>-0.01137225685884272</v>
      </c>
      <c r="K28">
        <f>'+charges concentrées'!C28+'+charges concentrées'!G28</f>
        <v>-0.02011165837558063</v>
      </c>
      <c r="L28">
        <f t="shared" si="9"/>
        <v>2552.0000000000005</v>
      </c>
      <c r="M28">
        <f t="shared" si="10"/>
        <v>-1595</v>
      </c>
    </row>
    <row r="29" spans="1:13" ht="12.75">
      <c r="A29">
        <f t="shared" si="11"/>
        <v>1.7000000000000004</v>
      </c>
      <c r="B29">
        <f t="shared" si="0"/>
        <v>-0.0042439391779770935</v>
      </c>
      <c r="C29">
        <f t="shared" si="1"/>
        <v>-0.008403435096369581</v>
      </c>
      <c r="D29">
        <f t="shared" si="7"/>
        <v>1402.5000000000005</v>
      </c>
      <c r="E29">
        <f t="shared" si="2"/>
        <v>-825</v>
      </c>
      <c r="F29">
        <f t="shared" si="3"/>
        <v>-0.0068967641008585556</v>
      </c>
      <c r="G29">
        <f t="shared" si="4"/>
        <v>-0.012833988232347502</v>
      </c>
      <c r="H29">
        <f t="shared" si="5"/>
        <v>1309.0000000000005</v>
      </c>
      <c r="I29">
        <f t="shared" si="6"/>
        <v>-770</v>
      </c>
      <c r="J29">
        <f t="shared" si="8"/>
        <v>-0.011140703278835649</v>
      </c>
      <c r="K29">
        <f>'+charges concentrées'!C29+'+charges concentrées'!G29</f>
        <v>-0.021237423328717083</v>
      </c>
      <c r="L29">
        <f t="shared" si="9"/>
        <v>2711.500000000001</v>
      </c>
      <c r="M29">
        <f t="shared" si="10"/>
        <v>-1595</v>
      </c>
    </row>
    <row r="30" spans="1:13" ht="12.75">
      <c r="A30">
        <f t="shared" si="11"/>
        <v>1.8000000000000005</v>
      </c>
      <c r="B30">
        <f t="shared" si="0"/>
        <v>-0.004116911351954404</v>
      </c>
      <c r="C30">
        <f t="shared" si="1"/>
        <v>-0.00882153811230712</v>
      </c>
      <c r="D30">
        <f t="shared" si="7"/>
        <v>1485.0000000000005</v>
      </c>
      <c r="E30">
        <f t="shared" si="2"/>
        <v>-825</v>
      </c>
      <c r="F30">
        <f t="shared" si="3"/>
        <v>-0.0067782047965707125</v>
      </c>
      <c r="G30">
        <f t="shared" si="4"/>
        <v>-0.013517793134030532</v>
      </c>
      <c r="H30">
        <f t="shared" si="5"/>
        <v>1386.0000000000005</v>
      </c>
      <c r="I30">
        <f t="shared" si="6"/>
        <v>-770</v>
      </c>
      <c r="J30">
        <f t="shared" si="8"/>
        <v>-0.010895116148525116</v>
      </c>
      <c r="K30">
        <f>'+charges concentrées'!C30+'+charges concentrées'!G30</f>
        <v>-0.022339331246337652</v>
      </c>
      <c r="L30">
        <f t="shared" si="9"/>
        <v>2871.000000000001</v>
      </c>
      <c r="M30">
        <f t="shared" si="10"/>
        <v>-1595</v>
      </c>
    </row>
    <row r="31" spans="1:13" ht="12.75">
      <c r="A31">
        <f t="shared" si="11"/>
        <v>1.9000000000000006</v>
      </c>
      <c r="B31">
        <f t="shared" si="0"/>
        <v>-0.00398262479301613</v>
      </c>
      <c r="C31">
        <f t="shared" si="1"/>
        <v>-0.009226575408996612</v>
      </c>
      <c r="D31">
        <f t="shared" si="7"/>
        <v>1567.5000000000005</v>
      </c>
      <c r="E31">
        <f t="shared" si="2"/>
        <v>-825</v>
      </c>
      <c r="F31">
        <f t="shared" si="3"/>
        <v>-0.00665287067489499</v>
      </c>
      <c r="G31">
        <f t="shared" si="4"/>
        <v>-0.014189403364415381</v>
      </c>
      <c r="H31">
        <f t="shared" si="5"/>
        <v>1463.0000000000005</v>
      </c>
      <c r="I31">
        <f t="shared" si="6"/>
        <v>-770</v>
      </c>
      <c r="J31">
        <f t="shared" si="8"/>
        <v>-0.01063549546791112</v>
      </c>
      <c r="K31">
        <f>'+charges concentrées'!C31+'+charges concentrées'!G31</f>
        <v>-0.02341597877341199</v>
      </c>
      <c r="L31">
        <f t="shared" si="9"/>
        <v>3030.500000000001</v>
      </c>
      <c r="M31">
        <f t="shared" si="10"/>
        <v>-1595</v>
      </c>
    </row>
    <row r="32" spans="1:13" ht="12.75">
      <c r="A32">
        <f t="shared" si="11"/>
        <v>2.0000000000000004</v>
      </c>
      <c r="B32">
        <f t="shared" si="0"/>
        <v>-0.0038410795011622778</v>
      </c>
      <c r="C32">
        <f t="shared" si="1"/>
        <v>-0.009617821113146493</v>
      </c>
      <c r="D32">
        <f t="shared" si="7"/>
        <v>1650.0000000000005</v>
      </c>
      <c r="E32">
        <f t="shared" si="2"/>
        <v>-825</v>
      </c>
      <c r="F32">
        <f t="shared" si="3"/>
        <v>-0.006520761735831395</v>
      </c>
      <c r="G32">
        <f t="shared" si="4"/>
        <v>-0.014848141441763265</v>
      </c>
      <c r="H32">
        <f t="shared" si="5"/>
        <v>1540.0000000000005</v>
      </c>
      <c r="I32">
        <f t="shared" si="6"/>
        <v>-770</v>
      </c>
      <c r="J32">
        <f t="shared" si="8"/>
        <v>-0.010361841236993673</v>
      </c>
      <c r="K32">
        <f>'+charges concentrées'!C32+'+charges concentrées'!G32</f>
        <v>-0.024465962554909758</v>
      </c>
      <c r="L32">
        <f t="shared" si="9"/>
        <v>3190.000000000001</v>
      </c>
      <c r="M32">
        <f t="shared" si="10"/>
        <v>-1595</v>
      </c>
    </row>
    <row r="33" spans="1:13" ht="12.75">
      <c r="A33">
        <f t="shared" si="11"/>
        <v>2.1000000000000005</v>
      </c>
      <c r="B33">
        <f t="shared" si="0"/>
        <v>-0.003692275476392841</v>
      </c>
      <c r="C33">
        <f t="shared" si="1"/>
        <v>-0.009994549351465213</v>
      </c>
      <c r="D33">
        <f t="shared" si="7"/>
        <v>1732.5000000000005</v>
      </c>
      <c r="E33">
        <f t="shared" si="2"/>
        <v>-825</v>
      </c>
      <c r="F33">
        <f t="shared" si="3"/>
        <v>-0.00638187797937992</v>
      </c>
      <c r="G33">
        <f t="shared" si="4"/>
        <v>-0.015493329884335398</v>
      </c>
      <c r="H33">
        <f t="shared" si="5"/>
        <v>1617.0000000000005</v>
      </c>
      <c r="I33">
        <f t="shared" si="6"/>
        <v>-770</v>
      </c>
      <c r="J33">
        <f t="shared" si="8"/>
        <v>-0.010074153455772762</v>
      </c>
      <c r="K33">
        <f>'+charges concentrées'!C33+'+charges concentrées'!G33</f>
        <v>-0.025487879235800613</v>
      </c>
      <c r="L33">
        <f t="shared" si="9"/>
        <v>3349.500000000001</v>
      </c>
      <c r="M33">
        <f t="shared" si="10"/>
        <v>-1595</v>
      </c>
    </row>
    <row r="34" spans="1:13" ht="12.75">
      <c r="A34">
        <f t="shared" si="11"/>
        <v>2.2000000000000006</v>
      </c>
      <c r="B34">
        <f t="shared" si="0"/>
        <v>-0.003536212718707822</v>
      </c>
      <c r="C34">
        <f t="shared" si="1"/>
        <v>-0.010356034250661209</v>
      </c>
      <c r="D34">
        <f t="shared" si="7"/>
        <v>1815.0000000000005</v>
      </c>
      <c r="E34">
        <f t="shared" si="2"/>
        <v>-825</v>
      </c>
      <c r="F34">
        <f t="shared" si="3"/>
        <v>-0.006236219405540569</v>
      </c>
      <c r="G34">
        <f t="shared" si="4"/>
        <v>-0.016124291210392987</v>
      </c>
      <c r="H34">
        <f t="shared" si="5"/>
        <v>1694.0000000000005</v>
      </c>
      <c r="I34">
        <f t="shared" si="6"/>
        <v>-770</v>
      </c>
      <c r="J34">
        <f t="shared" si="8"/>
        <v>-0.00977243212424839</v>
      </c>
      <c r="K34">
        <f>'+charges concentrées'!C34+'+charges concentrées'!G34</f>
        <v>-0.026480325461054194</v>
      </c>
      <c r="L34">
        <f t="shared" si="9"/>
        <v>3509.000000000001</v>
      </c>
      <c r="M34">
        <f t="shared" si="10"/>
        <v>-1595</v>
      </c>
    </row>
    <row r="35" spans="1:13" ht="12.75">
      <c r="A35">
        <f t="shared" si="11"/>
        <v>2.3000000000000007</v>
      </c>
      <c r="B35">
        <f t="shared" si="0"/>
        <v>-0.0033728912281072217</v>
      </c>
      <c r="C35">
        <f t="shared" si="1"/>
        <v>-0.010701549937442925</v>
      </c>
      <c r="D35">
        <f t="shared" si="7"/>
        <v>1897.5000000000007</v>
      </c>
      <c r="E35">
        <f t="shared" si="2"/>
        <v>-825</v>
      </c>
      <c r="F35">
        <f t="shared" si="3"/>
        <v>-0.006083786014313342</v>
      </c>
      <c r="G35">
        <f t="shared" si="4"/>
        <v>-0.01674034793819725</v>
      </c>
      <c r="H35">
        <f t="shared" si="5"/>
        <v>1771.0000000000007</v>
      </c>
      <c r="I35">
        <f t="shared" si="6"/>
        <v>-770</v>
      </c>
      <c r="J35">
        <f t="shared" si="8"/>
        <v>-0.009456677242420563</v>
      </c>
      <c r="K35">
        <f>'+charges concentrées'!C35+'+charges concentrées'!G35</f>
        <v>-0.027441897875640178</v>
      </c>
      <c r="L35">
        <f t="shared" si="9"/>
        <v>3668.5000000000014</v>
      </c>
      <c r="M35">
        <f t="shared" si="10"/>
        <v>-1595</v>
      </c>
    </row>
    <row r="36" spans="1:13" ht="12.75">
      <c r="A36">
        <f t="shared" si="11"/>
        <v>2.400000000000001</v>
      </c>
      <c r="B36">
        <f t="shared" si="0"/>
        <v>-0.0032023110045910374</v>
      </c>
      <c r="C36">
        <f t="shared" si="1"/>
        <v>-0.011030370538518802</v>
      </c>
      <c r="D36">
        <f t="shared" si="7"/>
        <v>1980.0000000000007</v>
      </c>
      <c r="E36">
        <f t="shared" si="2"/>
        <v>-825</v>
      </c>
      <c r="F36">
        <f t="shared" si="3"/>
        <v>-0.005924577805698237</v>
      </c>
      <c r="G36">
        <f t="shared" si="4"/>
        <v>-0.017340822586009396</v>
      </c>
      <c r="H36">
        <f t="shared" si="5"/>
        <v>1848.0000000000007</v>
      </c>
      <c r="I36">
        <f t="shared" si="6"/>
        <v>-770</v>
      </c>
      <c r="J36">
        <f t="shared" si="8"/>
        <v>-0.009126888810289275</v>
      </c>
      <c r="K36">
        <f>'+charges concentrées'!C36+'+charges concentrées'!G36</f>
        <v>-0.028371193124528196</v>
      </c>
      <c r="L36">
        <f t="shared" si="9"/>
        <v>3828.0000000000014</v>
      </c>
      <c r="M36">
        <f t="shared" si="10"/>
        <v>-1595</v>
      </c>
    </row>
    <row r="37" spans="1:13" ht="12.75">
      <c r="A37">
        <f t="shared" si="11"/>
        <v>2.500000000000001</v>
      </c>
      <c r="B37">
        <f t="shared" si="0"/>
        <v>-0.0030244720481592724</v>
      </c>
      <c r="C37">
        <f t="shared" si="1"/>
        <v>-0.011341770180597281</v>
      </c>
      <c r="D37">
        <f t="shared" si="7"/>
        <v>2062.5</v>
      </c>
      <c r="E37">
        <f t="shared" si="2"/>
        <v>275</v>
      </c>
      <c r="F37">
        <f t="shared" si="3"/>
        <v>-0.005758594779695256</v>
      </c>
      <c r="G37">
        <f t="shared" si="4"/>
        <v>-0.017925037672090638</v>
      </c>
      <c r="H37">
        <f t="shared" si="5"/>
        <v>1925.0000000000007</v>
      </c>
      <c r="I37">
        <f t="shared" si="6"/>
        <v>-770</v>
      </c>
      <c r="J37">
        <f t="shared" si="8"/>
        <v>-0.008783066827854529</v>
      </c>
      <c r="K37">
        <f>'+charges concentrées'!C37+'+charges concentrées'!G37</f>
        <v>-0.02926680785268792</v>
      </c>
      <c r="L37">
        <f t="shared" si="9"/>
        <v>3987.500000000001</v>
      </c>
      <c r="M37">
        <f t="shared" si="10"/>
        <v>-495</v>
      </c>
    </row>
    <row r="38" spans="1:13" ht="12.75">
      <c r="A38">
        <f t="shared" si="11"/>
        <v>2.600000000000001</v>
      </c>
      <c r="B38">
        <f t="shared" si="0"/>
        <v>-0.0028442135140889797</v>
      </c>
      <c r="C38">
        <f t="shared" si="1"/>
        <v>-0.011635184295562704</v>
      </c>
      <c r="D38">
        <f t="shared" si="7"/>
        <v>2034.9999999999998</v>
      </c>
      <c r="E38">
        <f t="shared" si="2"/>
        <v>275</v>
      </c>
      <c r="F38">
        <f t="shared" si="3"/>
        <v>-0.005585836936304398</v>
      </c>
      <c r="G38">
        <f t="shared" si="4"/>
        <v>-0.01849231571470218</v>
      </c>
      <c r="H38">
        <f t="shared" si="5"/>
        <v>2002.0000000000007</v>
      </c>
      <c r="I38">
        <f t="shared" si="6"/>
        <v>-770</v>
      </c>
      <c r="J38">
        <f t="shared" si="8"/>
        <v>-0.008430050450393377</v>
      </c>
      <c r="K38">
        <f>'+charges concentrées'!C38+'+charges concentrées'!G38</f>
        <v>-0.030127500010264888</v>
      </c>
      <c r="L38">
        <f t="shared" si="9"/>
        <v>4037.0000000000005</v>
      </c>
      <c r="M38">
        <f t="shared" si="10"/>
        <v>-495</v>
      </c>
    </row>
    <row r="39" spans="1:13" ht="12.75">
      <c r="A39">
        <f t="shared" si="11"/>
        <v>2.700000000000001</v>
      </c>
      <c r="B39">
        <f t="shared" si="0"/>
        <v>-0.002666374557657214</v>
      </c>
      <c r="C39">
        <f t="shared" si="1"/>
        <v>-0.011910693536003025</v>
      </c>
      <c r="D39">
        <f t="shared" si="7"/>
        <v>2007.4999999999998</v>
      </c>
      <c r="E39">
        <f t="shared" si="2"/>
        <v>275</v>
      </c>
      <c r="F39">
        <f t="shared" si="3"/>
        <v>-0.005406304275525664</v>
      </c>
      <c r="G39">
        <f t="shared" si="4"/>
        <v>-0.019041979232105252</v>
      </c>
      <c r="H39">
        <f t="shared" si="5"/>
        <v>2079.000000000001</v>
      </c>
      <c r="I39">
        <f t="shared" si="6"/>
        <v>-770</v>
      </c>
      <c r="J39">
        <f t="shared" si="8"/>
        <v>-0.008072678833182877</v>
      </c>
      <c r="K39">
        <f>'+charges concentrées'!C39+'+charges concentrées'!G39</f>
        <v>-0.03095267276810828</v>
      </c>
      <c r="L39">
        <f t="shared" si="9"/>
        <v>4086.500000000001</v>
      </c>
      <c r="M39">
        <f t="shared" si="10"/>
        <v>-495</v>
      </c>
    </row>
    <row r="40" spans="1:13" ht="12.75">
      <c r="A40">
        <f t="shared" si="11"/>
        <v>2.800000000000001</v>
      </c>
      <c r="B40">
        <f t="shared" si="0"/>
        <v>-0.002490955178863977</v>
      </c>
      <c r="C40">
        <f t="shared" si="1"/>
        <v>-0.012168539859682102</v>
      </c>
      <c r="D40">
        <f t="shared" si="7"/>
        <v>1979.9999999999995</v>
      </c>
      <c r="E40">
        <f t="shared" si="2"/>
        <v>275</v>
      </c>
      <c r="F40">
        <f t="shared" si="3"/>
        <v>-0.005219996797359053</v>
      </c>
      <c r="G40">
        <f t="shared" si="4"/>
        <v>-0.019573350742561054</v>
      </c>
      <c r="H40">
        <f t="shared" si="5"/>
        <v>2156.000000000001</v>
      </c>
      <c r="I40">
        <f t="shared" si="6"/>
        <v>-770</v>
      </c>
      <c r="J40">
        <f t="shared" si="8"/>
        <v>-0.00771095197622303</v>
      </c>
      <c r="K40">
        <f>'+charges concentrées'!C40+'+charges concentrées'!G40</f>
        <v>-0.03174189060224315</v>
      </c>
      <c r="L40">
        <f t="shared" si="9"/>
        <v>4136</v>
      </c>
      <c r="M40">
        <f t="shared" si="10"/>
        <v>-495</v>
      </c>
    </row>
    <row r="41" spans="1:13" ht="12.75">
      <c r="A41">
        <f t="shared" si="11"/>
        <v>2.9000000000000012</v>
      </c>
      <c r="B41">
        <f t="shared" si="0"/>
        <v>-0.002317955377709266</v>
      </c>
      <c r="C41">
        <f t="shared" si="1"/>
        <v>-0.012408965224363772</v>
      </c>
      <c r="D41">
        <f t="shared" si="7"/>
        <v>1952.4999999999995</v>
      </c>
      <c r="E41">
        <f t="shared" si="2"/>
        <v>275</v>
      </c>
      <c r="F41">
        <f t="shared" si="3"/>
        <v>-0.005026914501804564</v>
      </c>
      <c r="G41">
        <f t="shared" si="4"/>
        <v>-0.020085752764330802</v>
      </c>
      <c r="H41">
        <f t="shared" si="5"/>
        <v>2233.000000000001</v>
      </c>
      <c r="I41">
        <f t="shared" si="6"/>
        <v>-770</v>
      </c>
      <c r="J41">
        <f t="shared" si="8"/>
        <v>-0.00734486987951383</v>
      </c>
      <c r="K41">
        <f>'+charges concentrées'!C41+'+charges concentrées'!G41</f>
        <v>-0.03249471798869458</v>
      </c>
      <c r="L41">
        <f t="shared" si="9"/>
        <v>4185.5</v>
      </c>
      <c r="M41">
        <f t="shared" si="10"/>
        <v>-495</v>
      </c>
    </row>
    <row r="42" spans="1:13" ht="12.75">
      <c r="A42">
        <f t="shared" si="11"/>
        <v>3.0000000000000013</v>
      </c>
      <c r="B42">
        <f t="shared" si="0"/>
        <v>-0.002147375154193082</v>
      </c>
      <c r="C42">
        <f t="shared" si="1"/>
        <v>-0.012632211587811908</v>
      </c>
      <c r="D42">
        <f t="shared" si="7"/>
        <v>1924.9999999999995</v>
      </c>
      <c r="E42">
        <f t="shared" si="2"/>
        <v>275</v>
      </c>
      <c r="F42">
        <f t="shared" si="3"/>
        <v>-0.004827057388862198</v>
      </c>
      <c r="G42">
        <f t="shared" si="4"/>
        <v>-0.02057850781567571</v>
      </c>
      <c r="H42">
        <f t="shared" si="5"/>
        <v>2310.000000000001</v>
      </c>
      <c r="I42">
        <f t="shared" si="6"/>
        <v>-770</v>
      </c>
      <c r="J42">
        <f t="shared" si="8"/>
        <v>-0.00697443254305528</v>
      </c>
      <c r="K42">
        <f>'+charges concentrées'!C42+'+charges concentrées'!G42</f>
        <v>-0.03321071940348762</v>
      </c>
      <c r="L42">
        <f t="shared" si="9"/>
        <v>4235</v>
      </c>
      <c r="M42">
        <f t="shared" si="10"/>
        <v>-495</v>
      </c>
    </row>
    <row r="43" spans="1:13" ht="12.75">
      <c r="A43">
        <f t="shared" si="11"/>
        <v>3.1000000000000014</v>
      </c>
      <c r="B43">
        <f aca="true" t="shared" si="12" ref="B43:B74">IF(xi&lt;LANG1,(FORCE1*(PORTEE-LANG1)*(3*(xi)^2-(PORTEE)^2+(PORTEE-LANG1)^2))/(6*MODY*10^9*Iz*PORTEE),(FORCE1*(PORTEE-LANG1)*(3*(xi)^2-(PORTEE)^2+(PORTEE-LANG1)^2))/(6*MODY*10^9*Iz*PORTEE)-(FORCE1*(xi-LANG1)*(xi-LANG1)/(2*MODY*10^9*Iz)))</f>
        <v>-0.0019792145083154266</v>
      </c>
      <c r="C43">
        <f aca="true" t="shared" si="13" ref="C43:C74">IF(xi&lt;LANG1,(FORCE1*(PORTEE-LANG1)*xi*((xi)^2-(PORTEE)^2+(PORTEE-LANG1)^2))/(6*MODY*10^9*Iz*PORTEE),(FORCE1*(PORTEE-LANG1)*xi*((xi)^2-(PORTEE)^2+(PORTEE-LANG1)^2))/(6*MODY*10^9*Iz*PORTEE)-(FORCE1*(xi-LANG1)^3)/(6*MODY*10^9*Iz))</f>
        <v>-0.01283852090779034</v>
      </c>
      <c r="D43">
        <f aca="true" t="shared" si="14" ref="D43:D74">IF(xi&lt;LANG1,FORCE1*(PORTEE-LANG1)*xi/PORTEE,FORCE1*(PORTEE-LANG1)*xi/PORTEE+FORCE1*(LANG1-xi))</f>
        <v>1897.4999999999993</v>
      </c>
      <c r="E43">
        <f aca="true" t="shared" si="15" ref="E43:E74">IF(xi&lt;LANG1,-FORCE1*(PORTEE-LANG1)/PORTEE,-FORCE1*(PORTEE-LANG1)/PORTEE+FORCE1)</f>
        <v>275</v>
      </c>
      <c r="F43">
        <f aca="true" t="shared" si="16" ref="F43:F74">IF(xi&lt;LANG2,(FORCE2*(PORTEE-LANG2)*(3*(xi)^2-(PORTEE)^2+(PORTEE-LANG2)^2))/(6*MODY*10^9*Iz*PORTEE),(FORCE2*(PORTEE-LANG2)*(3*(xi)^2-(PORTEE)^2+(PORTEE-LANG2)^2))/(6*MODY*10^9*Iz*PORTEE)-(FORCE2*(xi-LANG2)*(xi-LANG2)/(2*MODY*10^9*Iz)))</f>
        <v>-0.004620425458531956</v>
      </c>
      <c r="G43">
        <f aca="true" t="shared" si="17" ref="G43:G74">IF(xi&lt;LANG2,(FORCE2*(PORTEE-LANG2)*xi*((xi)^2-(PORTEE)^2+(PORTEE-LANG2)^2))/(6*MODY*10^9*Iz*PORTEE),(FORCE2*(PORTEE-LANG2)*xi*((xi)^2-(PORTEE)^2+(PORTEE-LANG2)^2))/(6*MODY*10^9*Iz*PORTEE)-(FORCE2*(xi-LANG2)^3)/(6*MODY*10^9*Iz))</f>
        <v>-0.021050938414856977</v>
      </c>
      <c r="H43">
        <f aca="true" t="shared" si="18" ref="H43:H74">IF(xi&lt;LANG2,FORCE2*(PORTEE-LANG2)*xi/PORTEE,FORCE2*(PORTEE-LANG2)*xi/PORTEE+FORCE2*(LANG2-xi))</f>
        <v>2387.000000000001</v>
      </c>
      <c r="I43">
        <f aca="true" t="shared" si="19" ref="I43:I74">IF(xi&lt;LANG2,-FORCE2*(PORTEE-LANG2)/PORTEE,-FORCE2*(PORTEE-LANG2)/PORTEE+FORCE2)</f>
        <v>-770</v>
      </c>
      <c r="J43">
        <f t="shared" si="8"/>
        <v>-0.0065996399668473826</v>
      </c>
      <c r="K43">
        <f>'+charges concentrées'!C43+'+charges concentrées'!G43</f>
        <v>-0.033889459322647315</v>
      </c>
      <c r="L43">
        <f t="shared" si="9"/>
        <v>4284.5</v>
      </c>
      <c r="M43">
        <f t="shared" si="10"/>
        <v>-495</v>
      </c>
    </row>
    <row r="44" spans="1:13" ht="12.75">
      <c r="A44">
        <f t="shared" si="11"/>
        <v>3.2000000000000015</v>
      </c>
      <c r="B44">
        <f t="shared" si="12"/>
        <v>-0.0018134734400762984</v>
      </c>
      <c r="C44">
        <f t="shared" si="13"/>
        <v>-0.01302813514206294</v>
      </c>
      <c r="D44">
        <f t="shared" si="14"/>
        <v>1869.999999999999</v>
      </c>
      <c r="E44">
        <f t="shared" si="15"/>
        <v>275</v>
      </c>
      <c r="F44">
        <f t="shared" si="16"/>
        <v>-0.004407018710813838</v>
      </c>
      <c r="G44">
        <f t="shared" si="17"/>
        <v>-0.021502367080135833</v>
      </c>
      <c r="H44">
        <f t="shared" si="18"/>
        <v>2464.000000000001</v>
      </c>
      <c r="I44">
        <f t="shared" si="19"/>
        <v>-770</v>
      </c>
      <c r="J44">
        <f t="shared" si="8"/>
        <v>-0.0062204921508901365</v>
      </c>
      <c r="K44">
        <f>'+charges concentrées'!C44+'+charges concentrées'!G44</f>
        <v>-0.03453050222219877</v>
      </c>
      <c r="L44">
        <f t="shared" si="9"/>
        <v>4334</v>
      </c>
      <c r="M44">
        <f t="shared" si="10"/>
        <v>-495</v>
      </c>
    </row>
    <row r="45" spans="1:13" ht="12.75">
      <c r="A45">
        <f t="shared" si="11"/>
        <v>3.3000000000000016</v>
      </c>
      <c r="B45">
        <f t="shared" si="12"/>
        <v>-0.0016501519494756976</v>
      </c>
      <c r="C45">
        <f t="shared" si="13"/>
        <v>-0.013201296248393552</v>
      </c>
      <c r="D45">
        <f t="shared" si="14"/>
        <v>1842.4999999999995</v>
      </c>
      <c r="E45">
        <f t="shared" si="15"/>
        <v>275</v>
      </c>
      <c r="F45">
        <f t="shared" si="16"/>
        <v>-0.004186837145707843</v>
      </c>
      <c r="G45">
        <f t="shared" si="17"/>
        <v>-0.021932116329773484</v>
      </c>
      <c r="H45">
        <f t="shared" si="18"/>
        <v>2541.000000000001</v>
      </c>
      <c r="I45">
        <f t="shared" si="19"/>
        <v>-770</v>
      </c>
      <c r="J45">
        <f t="shared" si="8"/>
        <v>-0.005836989095183541</v>
      </c>
      <c r="K45">
        <f>'+charges concentrées'!C45+'+charges concentrées'!G45</f>
        <v>-0.03513341257816704</v>
      </c>
      <c r="L45">
        <f t="shared" si="9"/>
        <v>4383.5</v>
      </c>
      <c r="M45">
        <f t="shared" si="10"/>
        <v>-495</v>
      </c>
    </row>
    <row r="46" spans="1:13" ht="12.75">
      <c r="A46">
        <f t="shared" si="11"/>
        <v>3.4000000000000017</v>
      </c>
      <c r="B46">
        <f t="shared" si="12"/>
        <v>-0.0014892500365136236</v>
      </c>
      <c r="C46">
        <f t="shared" si="13"/>
        <v>-0.013358246184546028</v>
      </c>
      <c r="D46">
        <f t="shared" si="14"/>
        <v>1814.9999999999995</v>
      </c>
      <c r="E46">
        <f t="shared" si="15"/>
        <v>275</v>
      </c>
      <c r="F46">
        <f t="shared" si="16"/>
        <v>-0.00395988076321397</v>
      </c>
      <c r="G46">
        <f t="shared" si="17"/>
        <v>-0.02233950868203114</v>
      </c>
      <c r="H46">
        <f t="shared" si="18"/>
        <v>2618.0000000000014</v>
      </c>
      <c r="I46">
        <f t="shared" si="19"/>
        <v>-770</v>
      </c>
      <c r="J46">
        <f t="shared" si="8"/>
        <v>-0.005449130799727594</v>
      </c>
      <c r="K46">
        <f>'+charges concentrées'!C46+'+charges concentrées'!G46</f>
        <v>-0.03569775486657717</v>
      </c>
      <c r="L46">
        <f t="shared" si="9"/>
        <v>4433.000000000001</v>
      </c>
      <c r="M46">
        <f t="shared" si="10"/>
        <v>-495</v>
      </c>
    </row>
    <row r="47" spans="1:13" ht="12.75">
      <c r="A47">
        <f t="shared" si="11"/>
        <v>3.5000000000000018</v>
      </c>
      <c r="B47">
        <f t="shared" si="12"/>
        <v>-0.0013307677011900779</v>
      </c>
      <c r="C47">
        <f t="shared" si="13"/>
        <v>-0.013499226908284227</v>
      </c>
      <c r="D47">
        <f t="shared" si="14"/>
        <v>1787.4999999999993</v>
      </c>
      <c r="E47">
        <f t="shared" si="15"/>
        <v>275</v>
      </c>
      <c r="F47">
        <f t="shared" si="16"/>
        <v>-0.003726149563332222</v>
      </c>
      <c r="G47">
        <f t="shared" si="17"/>
        <v>-0.022723866655170018</v>
      </c>
      <c r="H47">
        <f t="shared" si="18"/>
        <v>2695.0000000000014</v>
      </c>
      <c r="I47">
        <f t="shared" si="19"/>
        <v>-770</v>
      </c>
      <c r="J47">
        <f t="shared" si="8"/>
        <v>-0.005056917264522299</v>
      </c>
      <c r="K47">
        <f>'+charges concentrées'!C47+'+charges concentrées'!G47</f>
        <v>-0.036223093563454246</v>
      </c>
      <c r="L47">
        <f t="shared" si="9"/>
        <v>4482.500000000001</v>
      </c>
      <c r="M47">
        <f t="shared" si="10"/>
        <v>-495</v>
      </c>
    </row>
    <row r="48" spans="1:13" ht="12.75">
      <c r="A48">
        <f t="shared" si="11"/>
        <v>3.600000000000002</v>
      </c>
      <c r="B48">
        <f t="shared" si="12"/>
        <v>-0.0011747049435050592</v>
      </c>
      <c r="C48">
        <f t="shared" si="13"/>
        <v>-0.013624480377372</v>
      </c>
      <c r="D48">
        <f t="shared" si="14"/>
        <v>1759.9999999999993</v>
      </c>
      <c r="E48">
        <f t="shared" si="15"/>
        <v>275</v>
      </c>
      <c r="F48">
        <f t="shared" si="16"/>
        <v>-0.003485643546062596</v>
      </c>
      <c r="G48">
        <f t="shared" si="17"/>
        <v>-0.023084512767451326</v>
      </c>
      <c r="H48">
        <f t="shared" si="18"/>
        <v>2772.0000000000014</v>
      </c>
      <c r="I48">
        <f t="shared" si="19"/>
        <v>-770</v>
      </c>
      <c r="J48">
        <f t="shared" si="8"/>
        <v>-0.004660348489567655</v>
      </c>
      <c r="K48">
        <f>'+charges concentrées'!C48+'+charges concentrées'!G48</f>
        <v>-0.03670899314482333</v>
      </c>
      <c r="L48">
        <f t="shared" si="9"/>
        <v>4532.000000000001</v>
      </c>
      <c r="M48">
        <f t="shared" si="10"/>
        <v>-495</v>
      </c>
    </row>
    <row r="49" spans="1:13" ht="12.75">
      <c r="A49">
        <f t="shared" si="11"/>
        <v>3.700000000000002</v>
      </c>
      <c r="B49">
        <f t="shared" si="12"/>
        <v>-0.0010210617634585678</v>
      </c>
      <c r="C49">
        <f t="shared" si="13"/>
        <v>-0.013734248549573193</v>
      </c>
      <c r="D49">
        <f t="shared" si="14"/>
        <v>1732.4999999999993</v>
      </c>
      <c r="E49">
        <f t="shared" si="15"/>
        <v>275</v>
      </c>
      <c r="F49">
        <f t="shared" si="16"/>
        <v>-0.003238362711405093</v>
      </c>
      <c r="G49">
        <f t="shared" si="17"/>
        <v>-0.023420769537136274</v>
      </c>
      <c r="H49">
        <f t="shared" si="18"/>
        <v>2849.0000000000014</v>
      </c>
      <c r="I49">
        <f t="shared" si="19"/>
        <v>-770</v>
      </c>
      <c r="J49">
        <f t="shared" si="8"/>
        <v>-0.004259424474863661</v>
      </c>
      <c r="K49">
        <f>'+charges concentrées'!C49+'+charges concentrées'!G49</f>
        <v>-0.03715501808670947</v>
      </c>
      <c r="L49">
        <f t="shared" si="9"/>
        <v>4581.500000000001</v>
      </c>
      <c r="M49">
        <f t="shared" si="10"/>
        <v>-495</v>
      </c>
    </row>
    <row r="50" spans="1:13" ht="12.75">
      <c r="A50">
        <f t="shared" si="11"/>
        <v>3.800000000000002</v>
      </c>
      <c r="B50">
        <f t="shared" si="12"/>
        <v>-0.0008698381610506036</v>
      </c>
      <c r="C50">
        <f t="shared" si="13"/>
        <v>-0.013828773382651665</v>
      </c>
      <c r="D50">
        <f t="shared" si="14"/>
        <v>1704.9999999999995</v>
      </c>
      <c r="E50">
        <f t="shared" si="15"/>
        <v>275</v>
      </c>
      <c r="F50">
        <f t="shared" si="16"/>
        <v>-0.002984307059359713</v>
      </c>
      <c r="G50">
        <f t="shared" si="17"/>
        <v>-0.023731959482486083</v>
      </c>
      <c r="H50">
        <f t="shared" si="18"/>
        <v>2926.0000000000014</v>
      </c>
      <c r="I50">
        <f t="shared" si="19"/>
        <v>-770</v>
      </c>
      <c r="J50">
        <f t="shared" si="8"/>
        <v>-0.0038541452204103165</v>
      </c>
      <c r="K50">
        <f>'+charges concentrées'!C50+'+charges concentrées'!G50</f>
        <v>-0.037560732865137746</v>
      </c>
      <c r="L50">
        <f t="shared" si="9"/>
        <v>4631.000000000001</v>
      </c>
      <c r="M50">
        <f t="shared" si="10"/>
        <v>-495</v>
      </c>
    </row>
    <row r="51" spans="1:13" ht="12.75">
      <c r="A51">
        <f t="shared" si="11"/>
        <v>3.900000000000002</v>
      </c>
      <c r="B51">
        <f t="shared" si="12"/>
        <v>-0.0007210341362811672</v>
      </c>
      <c r="C51">
        <f t="shared" si="13"/>
        <v>-0.01390829683437126</v>
      </c>
      <c r="D51">
        <f t="shared" si="14"/>
        <v>1677.4999999999995</v>
      </c>
      <c r="E51">
        <f t="shared" si="15"/>
        <v>275</v>
      </c>
      <c r="F51">
        <f t="shared" si="16"/>
        <v>-0.002723476589926457</v>
      </c>
      <c r="G51">
        <f t="shared" si="17"/>
        <v>-0.024017405121761957</v>
      </c>
      <c r="H51">
        <f t="shared" si="18"/>
        <v>3003.000000000002</v>
      </c>
      <c r="I51">
        <f t="shared" si="19"/>
        <v>-770</v>
      </c>
      <c r="J51">
        <f t="shared" si="8"/>
        <v>-0.003444510726207624</v>
      </c>
      <c r="K51">
        <f>'+charges concentrées'!C51+'+charges concentrées'!G51</f>
        <v>-0.03792570195613322</v>
      </c>
      <c r="L51">
        <f t="shared" si="9"/>
        <v>4680.500000000002</v>
      </c>
      <c r="M51">
        <f t="shared" si="10"/>
        <v>-495</v>
      </c>
    </row>
    <row r="52" spans="1:13" ht="12.75">
      <c r="A52">
        <f t="shared" si="11"/>
        <v>4.000000000000002</v>
      </c>
      <c r="B52">
        <f t="shared" si="12"/>
        <v>-0.0005746496891502593</v>
      </c>
      <c r="C52">
        <f t="shared" si="13"/>
        <v>-0.013973060862495846</v>
      </c>
      <c r="D52">
        <f t="shared" si="14"/>
        <v>1649.9999999999993</v>
      </c>
      <c r="E52">
        <f t="shared" si="15"/>
        <v>275</v>
      </c>
      <c r="F52">
        <f t="shared" si="16"/>
        <v>-0.0024558713031053257</v>
      </c>
      <c r="G52">
        <f t="shared" si="17"/>
        <v>-0.02427642897322511</v>
      </c>
      <c r="H52">
        <f t="shared" si="18"/>
        <v>3080.0000000000014</v>
      </c>
      <c r="I52">
        <f t="shared" si="19"/>
        <v>-770</v>
      </c>
      <c r="J52">
        <f t="shared" si="8"/>
        <v>-0.003030520992255585</v>
      </c>
      <c r="K52">
        <f>'+charges concentrées'!C52+'+charges concentrées'!G52</f>
        <v>-0.038249489835720955</v>
      </c>
      <c r="L52">
        <f t="shared" si="9"/>
        <v>4730.000000000001</v>
      </c>
      <c r="M52">
        <f t="shared" si="10"/>
        <v>-495</v>
      </c>
    </row>
    <row r="53" spans="1:13" ht="12.75">
      <c r="A53">
        <f t="shared" si="11"/>
        <v>4.100000000000001</v>
      </c>
      <c r="B53">
        <f t="shared" si="12"/>
        <v>-0.0004306848196578782</v>
      </c>
      <c r="C53">
        <f t="shared" si="13"/>
        <v>-0.014023307424789265</v>
      </c>
      <c r="D53">
        <f t="shared" si="14"/>
        <v>1622.4999999999998</v>
      </c>
      <c r="E53">
        <f t="shared" si="15"/>
        <v>275</v>
      </c>
      <c r="F53">
        <f t="shared" si="16"/>
        <v>-0.002181491198896317</v>
      </c>
      <c r="G53">
        <f t="shared" si="17"/>
        <v>-0.024508353555136756</v>
      </c>
      <c r="H53">
        <f t="shared" si="18"/>
        <v>3157.000000000001</v>
      </c>
      <c r="I53">
        <f t="shared" si="19"/>
        <v>-770</v>
      </c>
      <c r="J53">
        <f t="shared" si="8"/>
        <v>-0.0026121760185541954</v>
      </c>
      <c r="K53">
        <f>'+charges concentrées'!C53+'+charges concentrées'!G53</f>
        <v>-0.038531660979926025</v>
      </c>
      <c r="L53">
        <f t="shared" si="9"/>
        <v>4779.500000000001</v>
      </c>
      <c r="M53">
        <f t="shared" si="10"/>
        <v>-495</v>
      </c>
    </row>
    <row r="54" spans="1:13" ht="12.75">
      <c r="A54">
        <f t="shared" si="11"/>
        <v>4.200000000000001</v>
      </c>
      <c r="B54">
        <f t="shared" si="12"/>
        <v>-0.0002891395278040252</v>
      </c>
      <c r="C54">
        <f t="shared" si="13"/>
        <v>-0.014059278479015369</v>
      </c>
      <c r="D54">
        <f t="shared" si="14"/>
        <v>1594.9999999999998</v>
      </c>
      <c r="E54">
        <f t="shared" si="15"/>
        <v>275</v>
      </c>
      <c r="F54">
        <f t="shared" si="16"/>
        <v>-0.0019003362772994324</v>
      </c>
      <c r="G54">
        <f t="shared" si="17"/>
        <v>-0.024712501385758107</v>
      </c>
      <c r="H54">
        <f t="shared" si="18"/>
        <v>3234.000000000001</v>
      </c>
      <c r="I54">
        <f t="shared" si="19"/>
        <v>-770</v>
      </c>
      <c r="J54">
        <f t="shared" si="8"/>
        <v>-0.0021894758051034576</v>
      </c>
      <c r="K54">
        <f>'+charges concentrées'!C54+'+charges concentrées'!G54</f>
        <v>-0.038771779864773474</v>
      </c>
      <c r="L54">
        <f t="shared" si="9"/>
        <v>4829.000000000001</v>
      </c>
      <c r="M54">
        <f t="shared" si="10"/>
        <v>-495</v>
      </c>
    </row>
    <row r="55" spans="1:13" ht="12.75">
      <c r="A55">
        <f t="shared" si="11"/>
        <v>4.300000000000001</v>
      </c>
      <c r="B55">
        <f t="shared" si="12"/>
        <v>-0.0001500138135886993</v>
      </c>
      <c r="C55">
        <f t="shared" si="13"/>
        <v>-0.01408121598293802</v>
      </c>
      <c r="D55">
        <f t="shared" si="14"/>
        <v>1567.5000000000002</v>
      </c>
      <c r="E55">
        <f t="shared" si="15"/>
        <v>275</v>
      </c>
      <c r="F55">
        <f t="shared" si="16"/>
        <v>-0.0016124065383146707</v>
      </c>
      <c r="G55">
        <f t="shared" si="17"/>
        <v>-0.02488819498335038</v>
      </c>
      <c r="H55">
        <f t="shared" si="18"/>
        <v>3311.000000000001</v>
      </c>
      <c r="I55">
        <f t="shared" si="19"/>
        <v>-770</v>
      </c>
      <c r="J55">
        <f t="shared" si="8"/>
        <v>-0.00176242035190337</v>
      </c>
      <c r="K55">
        <f>'+charges concentrées'!C55+'+charges concentrées'!G55</f>
        <v>-0.0389694109662884</v>
      </c>
      <c r="L55">
        <f t="shared" si="9"/>
        <v>4878.500000000001</v>
      </c>
      <c r="M55">
        <f t="shared" si="10"/>
        <v>-495</v>
      </c>
    </row>
    <row r="56" spans="1:13" ht="12.75">
      <c r="A56">
        <f t="shared" si="11"/>
        <v>4.4</v>
      </c>
      <c r="B56">
        <f t="shared" si="12"/>
        <v>-1.3307677011899829E-05</v>
      </c>
      <c r="C56">
        <f t="shared" si="13"/>
        <v>-0.014089361894321063</v>
      </c>
      <c r="D56">
        <f t="shared" si="14"/>
        <v>1539.9999999999995</v>
      </c>
      <c r="E56">
        <f t="shared" si="15"/>
        <v>275</v>
      </c>
      <c r="F56">
        <f t="shared" si="16"/>
        <v>-0.001317701981942031</v>
      </c>
      <c r="G56">
        <f t="shared" si="17"/>
        <v>-0.02503475686617478</v>
      </c>
      <c r="H56">
        <f t="shared" si="18"/>
        <v>3388</v>
      </c>
      <c r="I56">
        <f t="shared" si="19"/>
        <v>-770</v>
      </c>
      <c r="J56">
        <f t="shared" si="8"/>
        <v>-0.0013310096589539309</v>
      </c>
      <c r="K56">
        <f>'+charges concentrées'!C56+'+charges concentrées'!G56</f>
        <v>-0.039124118760495846</v>
      </c>
      <c r="L56">
        <f t="shared" si="9"/>
        <v>4928</v>
      </c>
      <c r="M56">
        <f t="shared" si="10"/>
        <v>-495</v>
      </c>
    </row>
    <row r="57" spans="1:13" ht="12.75">
      <c r="A57">
        <f t="shared" si="11"/>
        <v>4.5</v>
      </c>
      <c r="B57">
        <f t="shared" si="12"/>
        <v>0.00012097888192637166</v>
      </c>
      <c r="C57">
        <f t="shared" si="13"/>
        <v>-0.014083958170928352</v>
      </c>
      <c r="D57">
        <f t="shared" si="14"/>
        <v>1512.5</v>
      </c>
      <c r="E57">
        <f t="shared" si="15"/>
        <v>275</v>
      </c>
      <c r="F57">
        <f t="shared" si="16"/>
        <v>-0.001016222608181516</v>
      </c>
      <c r="G57">
        <f t="shared" si="17"/>
        <v>-0.025151509552492523</v>
      </c>
      <c r="H57">
        <f t="shared" si="18"/>
        <v>3465</v>
      </c>
      <c r="I57">
        <f t="shared" si="19"/>
        <v>630</v>
      </c>
      <c r="J57">
        <f t="shared" si="8"/>
        <v>-0.0008952437262551443</v>
      </c>
      <c r="K57">
        <f>'+charges concentrées'!C57+'+charges concentrées'!G57</f>
        <v>-0.039235467723420875</v>
      </c>
      <c r="L57">
        <f t="shared" si="9"/>
        <v>4977.5</v>
      </c>
      <c r="M57">
        <f t="shared" si="10"/>
        <v>905</v>
      </c>
    </row>
    <row r="58" spans="1:13" ht="12.75">
      <c r="A58">
        <f t="shared" si="11"/>
        <v>4.6</v>
      </c>
      <c r="B58">
        <f t="shared" si="12"/>
        <v>0.0002528458632261154</v>
      </c>
      <c r="C58">
        <f t="shared" si="13"/>
        <v>-0.014065246770523742</v>
      </c>
      <c r="D58">
        <f t="shared" si="14"/>
        <v>1485.0000000000005</v>
      </c>
      <c r="E58">
        <f t="shared" si="15"/>
        <v>275</v>
      </c>
      <c r="F58">
        <f t="shared" si="16"/>
        <v>-0.0007141273419311938</v>
      </c>
      <c r="G58">
        <f t="shared" si="17"/>
        <v>-0.025237980858061424</v>
      </c>
      <c r="H58">
        <f t="shared" si="18"/>
        <v>3402.0000000000005</v>
      </c>
      <c r="I58">
        <f t="shared" si="19"/>
        <v>630</v>
      </c>
      <c r="J58">
        <f t="shared" si="8"/>
        <v>-0.0004612814787050784</v>
      </c>
      <c r="K58">
        <f>'+charges concentrées'!C58+'+charges concentrées'!G58</f>
        <v>-0.039303227628585166</v>
      </c>
      <c r="L58">
        <f t="shared" si="9"/>
        <v>4887.000000000001</v>
      </c>
      <c r="M58">
        <f t="shared" si="10"/>
        <v>905</v>
      </c>
    </row>
    <row r="59" spans="1:13" ht="12.75">
      <c r="A59">
        <f t="shared" si="11"/>
        <v>4.699999999999999</v>
      </c>
      <c r="B59">
        <f t="shared" si="12"/>
        <v>0.0003822932668873318</v>
      </c>
      <c r="C59">
        <f t="shared" si="13"/>
        <v>-0.014033469650871083</v>
      </c>
      <c r="D59">
        <f t="shared" si="14"/>
        <v>1457.5</v>
      </c>
      <c r="E59">
        <f t="shared" si="15"/>
        <v>275</v>
      </c>
      <c r="F59">
        <f t="shared" si="16"/>
        <v>-0.0004175751080891339</v>
      </c>
      <c r="G59">
        <f t="shared" si="17"/>
        <v>-0.025294519788625708</v>
      </c>
      <c r="H59">
        <f t="shared" si="18"/>
        <v>3339</v>
      </c>
      <c r="I59">
        <f t="shared" si="19"/>
        <v>630</v>
      </c>
      <c r="J59">
        <f t="shared" si="8"/>
        <v>-3.528184120180208E-05</v>
      </c>
      <c r="K59">
        <f>'+charges concentrées'!C59+'+charges concentrées'!G59</f>
        <v>-0.039327989439496794</v>
      </c>
      <c r="L59">
        <f t="shared" si="9"/>
        <v>4796.5</v>
      </c>
      <c r="M59">
        <f t="shared" si="10"/>
        <v>905</v>
      </c>
    </row>
    <row r="60" spans="1:13" ht="12.75">
      <c r="A60">
        <f t="shared" si="11"/>
        <v>4.799999999999999</v>
      </c>
      <c r="B60">
        <f t="shared" si="12"/>
        <v>0.00050932109291002</v>
      </c>
      <c r="C60">
        <f t="shared" si="13"/>
        <v>-0.013988868769734224</v>
      </c>
      <c r="D60">
        <f t="shared" si="14"/>
        <v>1430.0000000000005</v>
      </c>
      <c r="E60">
        <f t="shared" si="15"/>
        <v>275</v>
      </c>
      <c r="F60">
        <f t="shared" si="16"/>
        <v>-0.00012656590665533816</v>
      </c>
      <c r="G60">
        <f t="shared" si="17"/>
        <v>-0.025321680647426188</v>
      </c>
      <c r="H60">
        <f t="shared" si="18"/>
        <v>3276.0000000000005</v>
      </c>
      <c r="I60">
        <f t="shared" si="19"/>
        <v>630</v>
      </c>
      <c r="J60">
        <f t="shared" si="8"/>
        <v>0.00038275518625468185</v>
      </c>
      <c r="K60">
        <f>'+charges concentrées'!C60+'+charges concentrées'!G60</f>
        <v>-0.03931054941716041</v>
      </c>
      <c r="L60">
        <f t="shared" si="9"/>
        <v>4706.000000000001</v>
      </c>
      <c r="M60">
        <f t="shared" si="10"/>
        <v>905</v>
      </c>
    </row>
    <row r="61" spans="1:13" ht="12.75">
      <c r="A61">
        <f t="shared" si="11"/>
        <v>4.899999999999999</v>
      </c>
      <c r="B61">
        <f t="shared" si="12"/>
        <v>0.0006339293412941822</v>
      </c>
      <c r="C61">
        <f t="shared" si="13"/>
        <v>-0.013931686084877024</v>
      </c>
      <c r="D61">
        <f t="shared" si="14"/>
        <v>1402.5</v>
      </c>
      <c r="E61">
        <f t="shared" si="15"/>
        <v>275</v>
      </c>
      <c r="F61">
        <f t="shared" si="16"/>
        <v>0.00015890026237019676</v>
      </c>
      <c r="G61">
        <f t="shared" si="17"/>
        <v>-0.025320017737703707</v>
      </c>
      <c r="H61">
        <f t="shared" si="18"/>
        <v>3213.000000000001</v>
      </c>
      <c r="I61">
        <f t="shared" si="19"/>
        <v>630</v>
      </c>
      <c r="J61">
        <f t="shared" si="8"/>
        <v>0.000792829603664379</v>
      </c>
      <c r="K61">
        <f>'+charges concentrées'!C61+'+charges concentrées'!G61</f>
        <v>-0.03925170382258073</v>
      </c>
      <c r="L61">
        <f t="shared" si="9"/>
        <v>4615.500000000001</v>
      </c>
      <c r="M61">
        <f t="shared" si="10"/>
        <v>905</v>
      </c>
    </row>
    <row r="62" spans="1:13" ht="12.75">
      <c r="A62">
        <f t="shared" si="11"/>
        <v>4.999999999999998</v>
      </c>
      <c r="B62">
        <f t="shared" si="12"/>
        <v>0.0007561180120398163</v>
      </c>
      <c r="C62">
        <f t="shared" si="13"/>
        <v>-0.013862163554063339</v>
      </c>
      <c r="D62">
        <f t="shared" si="14"/>
        <v>1375</v>
      </c>
      <c r="E62">
        <f t="shared" si="15"/>
        <v>275</v>
      </c>
      <c r="F62">
        <f t="shared" si="16"/>
        <v>0.0004388233989874676</v>
      </c>
      <c r="G62">
        <f t="shared" si="17"/>
        <v>-0.025290085362699093</v>
      </c>
      <c r="H62">
        <f t="shared" si="18"/>
        <v>3150.000000000001</v>
      </c>
      <c r="I62">
        <f t="shared" si="19"/>
        <v>630</v>
      </c>
      <c r="J62">
        <f t="shared" si="8"/>
        <v>0.001194941411027284</v>
      </c>
      <c r="K62">
        <f>'+charges concentrées'!C62+'+charges concentrées'!G62</f>
        <v>-0.03915224891676243</v>
      </c>
      <c r="L62">
        <f t="shared" si="9"/>
        <v>4525.000000000001</v>
      </c>
      <c r="M62">
        <f t="shared" si="10"/>
        <v>905</v>
      </c>
    </row>
    <row r="63" spans="1:13" ht="12.75">
      <c r="A63">
        <f t="shared" si="11"/>
        <v>5.099999999999998</v>
      </c>
      <c r="B63">
        <f t="shared" si="12"/>
        <v>0.000875887105146923</v>
      </c>
      <c r="C63">
        <f t="shared" si="13"/>
        <v>-0.013780543135057017</v>
      </c>
      <c r="D63">
        <f t="shared" si="14"/>
        <v>1347.5000000000005</v>
      </c>
      <c r="E63">
        <f t="shared" si="15"/>
        <v>275</v>
      </c>
      <c r="F63">
        <f t="shared" si="16"/>
        <v>0.000713203503196476</v>
      </c>
      <c r="G63">
        <f t="shared" si="17"/>
        <v>-0.025232437825653164</v>
      </c>
      <c r="H63">
        <f t="shared" si="18"/>
        <v>3087.000000000002</v>
      </c>
      <c r="I63">
        <f t="shared" si="19"/>
        <v>630</v>
      </c>
      <c r="J63">
        <f t="shared" si="8"/>
        <v>0.001589090608343399</v>
      </c>
      <c r="K63">
        <f>'+charges concentrées'!C63+'+charges concentrées'!G63</f>
        <v>-0.03901298096071018</v>
      </c>
      <c r="L63">
        <f t="shared" si="9"/>
        <v>4434.500000000002</v>
      </c>
      <c r="M63">
        <f t="shared" si="10"/>
        <v>905</v>
      </c>
    </row>
    <row r="64" spans="1:13" ht="12.75">
      <c r="A64">
        <f t="shared" si="11"/>
        <v>5.1999999999999975</v>
      </c>
      <c r="B64">
        <f t="shared" si="12"/>
        <v>0.0009932366206155036</v>
      </c>
      <c r="C64">
        <f t="shared" si="13"/>
        <v>-0.013687066785621904</v>
      </c>
      <c r="D64">
        <f t="shared" si="14"/>
        <v>1320.000000000001</v>
      </c>
      <c r="E64">
        <f t="shared" si="15"/>
        <v>275</v>
      </c>
      <c r="F64">
        <f t="shared" si="16"/>
        <v>0.0009820405749972217</v>
      </c>
      <c r="G64">
        <f t="shared" si="17"/>
        <v>-0.025147629429806737</v>
      </c>
      <c r="H64">
        <f t="shared" si="18"/>
        <v>3024.0000000000014</v>
      </c>
      <c r="I64">
        <f t="shared" si="19"/>
        <v>630</v>
      </c>
      <c r="J64">
        <f t="shared" si="8"/>
        <v>0.0019752771956127253</v>
      </c>
      <c r="K64">
        <f>'+charges concentrées'!C64+'+charges concentrées'!G64</f>
        <v>-0.03883469621542864</v>
      </c>
      <c r="L64">
        <f t="shared" si="9"/>
        <v>4344.000000000002</v>
      </c>
      <c r="M64">
        <f t="shared" si="10"/>
        <v>905</v>
      </c>
    </row>
    <row r="65" spans="1:13" ht="12.75">
      <c r="A65">
        <f t="shared" si="11"/>
        <v>5.299999999999997</v>
      </c>
      <c r="B65">
        <f t="shared" si="12"/>
        <v>0.0011081665584455557</v>
      </c>
      <c r="C65">
        <f t="shared" si="13"/>
        <v>-0.013581976463521864</v>
      </c>
      <c r="D65">
        <f t="shared" si="14"/>
        <v>1292.5000000000014</v>
      </c>
      <c r="E65">
        <f t="shared" si="15"/>
        <v>275</v>
      </c>
      <c r="F65">
        <f t="shared" si="16"/>
        <v>0.0012453346143897054</v>
      </c>
      <c r="G65">
        <f t="shared" si="17"/>
        <v>-0.025036214478400657</v>
      </c>
      <c r="H65">
        <f t="shared" si="18"/>
        <v>2961.000000000002</v>
      </c>
      <c r="I65">
        <f t="shared" si="19"/>
        <v>630</v>
      </c>
      <c r="J65">
        <f t="shared" si="8"/>
        <v>0.002353501172835261</v>
      </c>
      <c r="K65">
        <f>'+charges concentrées'!C65+'+charges concentrées'!G65</f>
        <v>-0.03861819094192252</v>
      </c>
      <c r="L65">
        <f t="shared" si="9"/>
        <v>4253.500000000004</v>
      </c>
      <c r="M65">
        <f t="shared" si="10"/>
        <v>905</v>
      </c>
    </row>
    <row r="66" spans="1:13" ht="12.75">
      <c r="A66">
        <f t="shared" si="11"/>
        <v>5.399999999999997</v>
      </c>
      <c r="B66">
        <f t="shared" si="12"/>
        <v>0.0012206769186370791</v>
      </c>
      <c r="C66">
        <f t="shared" si="13"/>
        <v>-0.013465514126520747</v>
      </c>
      <c r="D66">
        <f t="shared" si="14"/>
        <v>1265.000000000001</v>
      </c>
      <c r="E66">
        <f t="shared" si="15"/>
        <v>275</v>
      </c>
      <c r="F66">
        <f t="shared" si="16"/>
        <v>0.0015030856213739245</v>
      </c>
      <c r="G66">
        <f t="shared" si="17"/>
        <v>-0.024898747274675743</v>
      </c>
      <c r="H66">
        <f t="shared" si="18"/>
        <v>2898.0000000000027</v>
      </c>
      <c r="I66">
        <f t="shared" si="19"/>
        <v>630</v>
      </c>
      <c r="J66">
        <f t="shared" si="8"/>
        <v>0.0027237625400110036</v>
      </c>
      <c r="K66">
        <f>'+charges concentrées'!C66+'+charges concentrées'!G66</f>
        <v>-0.03836426140119649</v>
      </c>
      <c r="L66">
        <f t="shared" si="9"/>
        <v>4163.000000000004</v>
      </c>
      <c r="M66">
        <f t="shared" si="10"/>
        <v>905</v>
      </c>
    </row>
    <row r="67" spans="1:13" ht="12.75">
      <c r="A67">
        <f t="shared" si="11"/>
        <v>5.4999999999999964</v>
      </c>
      <c r="B67">
        <f t="shared" si="12"/>
        <v>0.0013307677011900783</v>
      </c>
      <c r="C67">
        <f t="shared" si="13"/>
        <v>-0.013337921732382404</v>
      </c>
      <c r="D67">
        <f t="shared" si="14"/>
        <v>1237.5000000000014</v>
      </c>
      <c r="E67">
        <f t="shared" si="15"/>
        <v>275</v>
      </c>
      <c r="F67">
        <f t="shared" si="16"/>
        <v>0.0017552935959498834</v>
      </c>
      <c r="G67">
        <f t="shared" si="17"/>
        <v>-0.02473578212187282</v>
      </c>
      <c r="H67">
        <f t="shared" si="18"/>
        <v>2835.0000000000023</v>
      </c>
      <c r="I67">
        <f t="shared" si="19"/>
        <v>630</v>
      </c>
      <c r="J67">
        <f t="shared" si="8"/>
        <v>0.0030860612971399617</v>
      </c>
      <c r="K67">
        <f>'+charges concentrées'!C67+'+charges concentrées'!G67</f>
        <v>-0.03807370385425522</v>
      </c>
      <c r="L67">
        <f t="shared" si="9"/>
        <v>4072.5000000000036</v>
      </c>
      <c r="M67">
        <f t="shared" si="10"/>
        <v>905</v>
      </c>
    </row>
    <row r="68" spans="1:13" ht="12.75">
      <c r="A68">
        <f t="shared" si="11"/>
        <v>5.599999999999996</v>
      </c>
      <c r="B68">
        <f t="shared" si="12"/>
        <v>0.0014384389061045475</v>
      </c>
      <c r="C68">
        <f t="shared" si="13"/>
        <v>-0.013199441238870686</v>
      </c>
      <c r="D68">
        <f t="shared" si="14"/>
        <v>1210.0000000000014</v>
      </c>
      <c r="E68">
        <f t="shared" si="15"/>
        <v>275</v>
      </c>
      <c r="F68">
        <f t="shared" si="16"/>
        <v>0.0020019585381175773</v>
      </c>
      <c r="G68">
        <f t="shared" si="17"/>
        <v>-0.02454787332323271</v>
      </c>
      <c r="H68">
        <f t="shared" si="18"/>
        <v>2772.0000000000027</v>
      </c>
      <c r="I68">
        <f t="shared" si="19"/>
        <v>630</v>
      </c>
      <c r="J68">
        <f t="shared" si="8"/>
        <v>0.0034403974442221248</v>
      </c>
      <c r="K68">
        <f>'+charges concentrées'!C68+'+charges concentrées'!G68</f>
        <v>-0.037747314562103396</v>
      </c>
      <c r="L68">
        <f t="shared" si="9"/>
        <v>3982.000000000004</v>
      </c>
      <c r="M68">
        <f t="shared" si="10"/>
        <v>905</v>
      </c>
    </row>
    <row r="69" spans="1:13" ht="12.75">
      <c r="A69">
        <f t="shared" si="11"/>
        <v>5.699999999999996</v>
      </c>
      <c r="B69">
        <f t="shared" si="12"/>
        <v>0.0015436905333804903</v>
      </c>
      <c r="C69">
        <f t="shared" si="13"/>
        <v>-0.013050314603749445</v>
      </c>
      <c r="D69">
        <f t="shared" si="14"/>
        <v>1182.500000000001</v>
      </c>
      <c r="E69">
        <f t="shared" si="15"/>
        <v>275</v>
      </c>
      <c r="F69">
        <f t="shared" si="16"/>
        <v>0.0022430804478770095</v>
      </c>
      <c r="G69">
        <f t="shared" si="17"/>
        <v>-0.024335575181996246</v>
      </c>
      <c r="H69">
        <f t="shared" si="18"/>
        <v>2709.0000000000023</v>
      </c>
      <c r="I69">
        <f t="shared" si="19"/>
        <v>630</v>
      </c>
      <c r="J69">
        <f t="shared" si="8"/>
        <v>0.0037867709812575</v>
      </c>
      <c r="K69">
        <f>'+charges concentrées'!C69+'+charges concentrées'!G69</f>
        <v>-0.03738588978574569</v>
      </c>
      <c r="L69">
        <f t="shared" si="9"/>
        <v>3891.500000000003</v>
      </c>
      <c r="M69">
        <f t="shared" si="10"/>
        <v>905</v>
      </c>
    </row>
    <row r="70" spans="1:13" ht="12.75">
      <c r="A70">
        <f t="shared" si="11"/>
        <v>5.799999999999995</v>
      </c>
      <c r="B70">
        <f t="shared" si="12"/>
        <v>0.001646522583017904</v>
      </c>
      <c r="C70">
        <f t="shared" si="13"/>
        <v>-0.01289078378478254</v>
      </c>
      <c r="D70">
        <f t="shared" si="14"/>
        <v>1155.0000000000014</v>
      </c>
      <c r="E70">
        <f t="shared" si="15"/>
        <v>275</v>
      </c>
      <c r="F70">
        <f t="shared" si="16"/>
        <v>0.002478659325228177</v>
      </c>
      <c r="G70">
        <f t="shared" si="17"/>
        <v>-0.024099442001404254</v>
      </c>
      <c r="H70">
        <f t="shared" si="18"/>
        <v>2646.0000000000027</v>
      </c>
      <c r="I70">
        <f t="shared" si="19"/>
        <v>630</v>
      </c>
      <c r="J70">
        <f t="shared" si="8"/>
        <v>0.004125181908246081</v>
      </c>
      <c r="K70">
        <f>'+charges concentrées'!C70+'+charges concentrées'!G70</f>
        <v>-0.0369902257861868</v>
      </c>
      <c r="L70">
        <f t="shared" si="9"/>
        <v>3801.000000000004</v>
      </c>
      <c r="M70">
        <f t="shared" si="10"/>
        <v>905</v>
      </c>
    </row>
    <row r="71" spans="1:13" ht="12.75">
      <c r="A71">
        <f t="shared" si="11"/>
        <v>5.899999999999995</v>
      </c>
      <c r="B71">
        <f t="shared" si="12"/>
        <v>0.0017469350550167913</v>
      </c>
      <c r="C71">
        <f t="shared" si="13"/>
        <v>-0.012721090739733813</v>
      </c>
      <c r="D71">
        <f t="shared" si="14"/>
        <v>1127.500000000001</v>
      </c>
      <c r="E71">
        <f t="shared" si="15"/>
        <v>275</v>
      </c>
      <c r="F71">
        <f t="shared" si="16"/>
        <v>0.0027086951701710826</v>
      </c>
      <c r="G71">
        <f t="shared" si="17"/>
        <v>-0.02384002808469755</v>
      </c>
      <c r="H71">
        <f t="shared" si="18"/>
        <v>2583.0000000000036</v>
      </c>
      <c r="I71">
        <f t="shared" si="19"/>
        <v>630</v>
      </c>
      <c r="J71">
        <f t="shared" si="8"/>
        <v>0.004455630225187874</v>
      </c>
      <c r="K71">
        <f>'+charges concentrées'!C71+'+charges concentrées'!G71</f>
        <v>-0.03656111882443136</v>
      </c>
      <c r="L71">
        <f t="shared" si="9"/>
        <v>3710.5000000000045</v>
      </c>
      <c r="M71">
        <f t="shared" si="10"/>
        <v>905</v>
      </c>
    </row>
    <row r="72" spans="1:13" ht="12.75">
      <c r="A72">
        <f t="shared" si="11"/>
        <v>5.999999999999995</v>
      </c>
      <c r="B72">
        <f t="shared" si="12"/>
        <v>0.001844927949377153</v>
      </c>
      <c r="C72">
        <f t="shared" si="13"/>
        <v>-0.012541477426367128</v>
      </c>
      <c r="D72">
        <f t="shared" si="14"/>
        <v>1100.0000000000014</v>
      </c>
      <c r="E72">
        <f t="shared" si="15"/>
        <v>275</v>
      </c>
      <c r="F72">
        <f t="shared" si="16"/>
        <v>0.002933187982705728</v>
      </c>
      <c r="G72">
        <f t="shared" si="17"/>
        <v>-0.023557887735116974</v>
      </c>
      <c r="H72">
        <f t="shared" si="18"/>
        <v>2520.0000000000027</v>
      </c>
      <c r="I72">
        <f t="shared" si="19"/>
        <v>630</v>
      </c>
      <c r="J72">
        <f t="shared" si="8"/>
        <v>0.004778115932082881</v>
      </c>
      <c r="K72">
        <f>'+charges concentrées'!C72+'+charges concentrées'!G72</f>
        <v>-0.0360993651614841</v>
      </c>
      <c r="L72">
        <f t="shared" si="9"/>
        <v>3620.000000000004</v>
      </c>
      <c r="M72">
        <f t="shared" si="10"/>
        <v>905</v>
      </c>
    </row>
    <row r="73" spans="1:13" ht="12.75">
      <c r="A73">
        <f t="shared" si="11"/>
        <v>6.099999999999994</v>
      </c>
      <c r="B73">
        <f t="shared" si="12"/>
        <v>0.0019405012660989873</v>
      </c>
      <c r="C73">
        <f t="shared" si="13"/>
        <v>-0.01235218580244634</v>
      </c>
      <c r="D73">
        <f t="shared" si="14"/>
        <v>1072.5000000000018</v>
      </c>
      <c r="E73">
        <f t="shared" si="15"/>
        <v>275</v>
      </c>
      <c r="F73">
        <f t="shared" si="16"/>
        <v>0.00315213776283211</v>
      </c>
      <c r="G73">
        <f t="shared" si="17"/>
        <v>-0.023253575255903353</v>
      </c>
      <c r="H73">
        <f t="shared" si="18"/>
        <v>2457.0000000000036</v>
      </c>
      <c r="I73">
        <f t="shared" si="19"/>
        <v>630</v>
      </c>
      <c r="J73">
        <f t="shared" si="8"/>
        <v>0.0050926390289310975</v>
      </c>
      <c r="K73">
        <f>'+charges concentrées'!C73+'+charges concentrées'!G73</f>
        <v>-0.03560576105834969</v>
      </c>
      <c r="L73">
        <f t="shared" si="9"/>
        <v>3529.5000000000055</v>
      </c>
      <c r="M73">
        <f t="shared" si="10"/>
        <v>905</v>
      </c>
    </row>
    <row r="74" spans="1:13" ht="12.75">
      <c r="A74">
        <f t="shared" si="11"/>
        <v>6.199999999999994</v>
      </c>
      <c r="B74">
        <f t="shared" si="12"/>
        <v>0.0020336550051822918</v>
      </c>
      <c r="C74">
        <f t="shared" si="13"/>
        <v>-0.012153457825735285</v>
      </c>
      <c r="D74">
        <f t="shared" si="14"/>
        <v>1045.0000000000014</v>
      </c>
      <c r="E74">
        <f t="shared" si="15"/>
        <v>275</v>
      </c>
      <c r="F74">
        <f t="shared" si="16"/>
        <v>0.003365544510550228</v>
      </c>
      <c r="G74">
        <f t="shared" si="17"/>
        <v>-0.0229276449502975</v>
      </c>
      <c r="H74">
        <f t="shared" si="18"/>
        <v>2394.000000000004</v>
      </c>
      <c r="I74">
        <f t="shared" si="19"/>
        <v>630</v>
      </c>
      <c r="J74">
        <f t="shared" si="8"/>
        <v>0.0053991995157325195</v>
      </c>
      <c r="K74">
        <f>'+charges concentrées'!C74+'+charges concentrées'!G74</f>
        <v>-0.03508110277603278</v>
      </c>
      <c r="L74">
        <f t="shared" si="9"/>
        <v>3439.0000000000055</v>
      </c>
      <c r="M74">
        <f t="shared" si="10"/>
        <v>905</v>
      </c>
    </row>
    <row r="75" spans="1:13" ht="12.75">
      <c r="A75">
        <f t="shared" si="11"/>
        <v>6.299999999999994</v>
      </c>
      <c r="B75">
        <f aca="true" t="shared" si="20" ref="B75:B106">IF(xi&lt;LANG1,(FORCE1*(PORTEE-LANG1)*(3*(xi)^2-(PORTEE)^2+(PORTEE-LANG1)^2))/(6*MODY*10^9*Iz*PORTEE),(FORCE1*(PORTEE-LANG1)*(3*(xi)^2-(PORTEE)^2+(PORTEE-LANG1)^2))/(6*MODY*10^9*Iz*PORTEE)-(FORCE1*(xi-LANG1)*(xi-LANG1)/(2*MODY*10^9*Iz)))</f>
        <v>0.0021243891666270715</v>
      </c>
      <c r="C75">
        <f aca="true" t="shared" si="21" ref="C75:C106">IF(xi&lt;LANG1,(FORCE1*(PORTEE-LANG1)*xi*((xi)^2-(PORTEE)^2+(PORTEE-LANG1)^2))/(6*MODY*10^9*Iz*PORTEE),(FORCE1*(PORTEE-LANG1)*xi*((xi)^2-(PORTEE)^2+(PORTEE-LANG1)^2))/(6*MODY*10^9*Iz*PORTEE)-(FORCE1*(xi-LANG1)^3)/(6*MODY*10^9*Iz))</f>
        <v>-0.01194553545399783</v>
      </c>
      <c r="D75">
        <f aca="true" t="shared" si="22" ref="D75:D106">IF(xi&lt;LANG1,FORCE1*(PORTEE-LANG1)*xi/PORTEE,FORCE1*(PORTEE-LANG1)*xi/PORTEE+FORCE1*(LANG1-xi))</f>
        <v>1017.5000000000018</v>
      </c>
      <c r="E75">
        <f aca="true" t="shared" si="23" ref="E75:E106">IF(xi&lt;LANG1,-FORCE1*(PORTEE-LANG1)/PORTEE,-FORCE1*(PORTEE-LANG1)/PORTEE+FORCE1)</f>
        <v>275</v>
      </c>
      <c r="F75">
        <f aca="true" t="shared" si="24" ref="F75:F106">IF(xi&lt;LANG2,(FORCE2*(PORTEE-LANG2)*(3*(xi)^2-(PORTEE)^2+(PORTEE-LANG2)^2))/(6*MODY*10^9*Iz*PORTEE),(FORCE2*(PORTEE-LANG2)*(3*(xi)^2-(PORTEE)^2+(PORTEE-LANG2)^2))/(6*MODY*10^9*Iz*PORTEE)-(FORCE2*(xi-LANG2)*(xi-LANG2)/(2*MODY*10^9*Iz)))</f>
        <v>0.003573408225860083</v>
      </c>
      <c r="G75">
        <f aca="true" t="shared" si="25" ref="G75:G106">IF(xi&lt;LANG2,(FORCE2*(PORTEE-LANG2)*xi*((xi)^2-(PORTEE)^2+(PORTEE-LANG2)^2))/(6*MODY*10^9*Iz*PORTEE),(FORCE2*(PORTEE-LANG2)*xi*((xi)^2-(PORTEE)^2+(PORTEE-LANG2)^2))/(6*MODY*10^9*Iz*PORTEE)-(FORCE2*(xi-LANG2)^3)/(6*MODY*10^9*Iz))</f>
        <v>-0.022580651121540254</v>
      </c>
      <c r="H75">
        <f aca="true" t="shared" si="26" ref="H75:H106">IF(xi&lt;LANG2,FORCE2*(PORTEE-LANG2)*xi/PORTEE,FORCE2*(PORTEE-LANG2)*xi/PORTEE+FORCE2*(LANG2-xi))</f>
        <v>2331.0000000000036</v>
      </c>
      <c r="I75">
        <f aca="true" t="shared" si="27" ref="I75:I106">IF(xi&lt;LANG2,-FORCE2*(PORTEE-LANG2)/PORTEE,-FORCE2*(PORTEE-LANG2)/PORTEE+FORCE2)</f>
        <v>630</v>
      </c>
      <c r="J75">
        <f t="shared" si="8"/>
        <v>0.005697797392487155</v>
      </c>
      <c r="K75">
        <f>'+charges concentrées'!C75+'+charges concentrées'!G75</f>
        <v>-0.03452618657553808</v>
      </c>
      <c r="L75">
        <f t="shared" si="9"/>
        <v>3348.5000000000055</v>
      </c>
      <c r="M75">
        <f t="shared" si="10"/>
        <v>905</v>
      </c>
    </row>
    <row r="76" spans="1:13" ht="12.75">
      <c r="A76">
        <f t="shared" si="11"/>
        <v>6.399999999999993</v>
      </c>
      <c r="B76">
        <f t="shared" si="20"/>
        <v>0.0022127037504333204</v>
      </c>
      <c r="C76">
        <f t="shared" si="21"/>
        <v>-0.011728660644997824</v>
      </c>
      <c r="D76">
        <f t="shared" si="22"/>
        <v>990.0000000000018</v>
      </c>
      <c r="E76">
        <f t="shared" si="23"/>
        <v>275</v>
      </c>
      <c r="F76">
        <f t="shared" si="24"/>
        <v>0.0037757289087616743</v>
      </c>
      <c r="G76">
        <f t="shared" si="25"/>
        <v>-0.02221314807287243</v>
      </c>
      <c r="H76">
        <f t="shared" si="26"/>
        <v>2268.000000000004</v>
      </c>
      <c r="I76">
        <f t="shared" si="27"/>
        <v>630</v>
      </c>
      <c r="J76">
        <f aca="true" t="shared" si="28" ref="J76:J112">B76+F76</f>
        <v>0.005988432659194995</v>
      </c>
      <c r="K76">
        <f>'+charges concentrées'!C76+'+charges concentrées'!G76</f>
        <v>-0.03394180871787025</v>
      </c>
      <c r="L76">
        <f aca="true" t="shared" si="29" ref="L76:L112">H76+D76</f>
        <v>3258.000000000006</v>
      </c>
      <c r="M76">
        <f aca="true" t="shared" si="30" ref="M76:M112">E76+I76</f>
        <v>905</v>
      </c>
    </row>
    <row r="77" spans="1:13" ht="12.75">
      <c r="A77">
        <f t="shared" si="11"/>
        <v>6.499999999999993</v>
      </c>
      <c r="B77">
        <f t="shared" si="20"/>
        <v>0.0022985987566010455</v>
      </c>
      <c r="C77">
        <f t="shared" si="21"/>
        <v>-0.01150307535649912</v>
      </c>
      <c r="D77">
        <f t="shared" si="22"/>
        <v>962.5000000000027</v>
      </c>
      <c r="E77">
        <f t="shared" si="23"/>
        <v>275</v>
      </c>
      <c r="F77">
        <f t="shared" si="24"/>
        <v>0.003972506559255002</v>
      </c>
      <c r="G77">
        <f t="shared" si="25"/>
        <v>-0.021825690107534858</v>
      </c>
      <c r="H77">
        <f t="shared" si="26"/>
        <v>2205.0000000000045</v>
      </c>
      <c r="I77">
        <f t="shared" si="27"/>
        <v>630</v>
      </c>
      <c r="J77">
        <f t="shared" si="28"/>
        <v>0.006271105315856048</v>
      </c>
      <c r="K77">
        <f>'+charges concentrées'!C77+'+charges concentrées'!G77</f>
        <v>-0.033328765464033974</v>
      </c>
      <c r="L77">
        <f t="shared" si="29"/>
        <v>3167.5000000000073</v>
      </c>
      <c r="M77">
        <f t="shared" si="30"/>
        <v>905</v>
      </c>
    </row>
    <row r="78" spans="1:13" ht="12.75">
      <c r="A78">
        <f aca="true" t="shared" si="31" ref="A78:A112">A77+0.1</f>
        <v>6.5999999999999925</v>
      </c>
      <c r="B78">
        <f t="shared" si="20"/>
        <v>0.0023820741851302406</v>
      </c>
      <c r="C78">
        <f t="shared" si="21"/>
        <v>-0.01126902154626557</v>
      </c>
      <c r="D78">
        <f t="shared" si="22"/>
        <v>935.0000000000027</v>
      </c>
      <c r="E78">
        <f t="shared" si="23"/>
        <v>275</v>
      </c>
      <c r="F78">
        <f t="shared" si="24"/>
        <v>0.004163741177340073</v>
      </c>
      <c r="G78">
        <f t="shared" si="25"/>
        <v>-0.021418831528768372</v>
      </c>
      <c r="H78">
        <f t="shared" si="26"/>
        <v>2142.000000000005</v>
      </c>
      <c r="I78">
        <f t="shared" si="27"/>
        <v>630</v>
      </c>
      <c r="J78">
        <f t="shared" si="28"/>
        <v>0.006545815362470313</v>
      </c>
      <c r="K78">
        <f>'+charges concentrées'!C78+'+charges concentrées'!G78</f>
        <v>-0.03268785307503394</v>
      </c>
      <c r="L78">
        <f t="shared" si="29"/>
        <v>3077.0000000000077</v>
      </c>
      <c r="M78">
        <f t="shared" si="30"/>
        <v>905</v>
      </c>
    </row>
    <row r="79" spans="1:13" ht="12.75">
      <c r="A79">
        <f t="shared" si="31"/>
        <v>6.699999999999992</v>
      </c>
      <c r="B79">
        <f t="shared" si="20"/>
        <v>0.002463130036020906</v>
      </c>
      <c r="C79">
        <f t="shared" si="21"/>
        <v>-0.011026741172061027</v>
      </c>
      <c r="D79">
        <f t="shared" si="22"/>
        <v>907.5000000000018</v>
      </c>
      <c r="E79">
        <f t="shared" si="23"/>
        <v>275</v>
      </c>
      <c r="F79">
        <f t="shared" si="24"/>
        <v>0.004349432763016874</v>
      </c>
      <c r="G79">
        <f t="shared" si="25"/>
        <v>-0.020993126639813797</v>
      </c>
      <c r="H79">
        <f t="shared" si="26"/>
        <v>2079.0000000000055</v>
      </c>
      <c r="I79">
        <f t="shared" si="27"/>
        <v>630</v>
      </c>
      <c r="J79">
        <f t="shared" si="28"/>
        <v>0.00681256279903778</v>
      </c>
      <c r="K79">
        <f>'+charges concentrées'!C79+'+charges concentrées'!G79</f>
        <v>-0.032019867811874825</v>
      </c>
      <c r="L79">
        <f t="shared" si="29"/>
        <v>2986.5000000000073</v>
      </c>
      <c r="M79">
        <f t="shared" si="30"/>
        <v>905</v>
      </c>
    </row>
    <row r="80" spans="1:13" ht="12.75">
      <c r="A80">
        <f t="shared" si="31"/>
        <v>6.799999999999992</v>
      </c>
      <c r="B80">
        <f t="shared" si="20"/>
        <v>0.002541766309273049</v>
      </c>
      <c r="C80">
        <f t="shared" si="21"/>
        <v>-0.010776476191649342</v>
      </c>
      <c r="D80">
        <f t="shared" si="22"/>
        <v>880.0000000000027</v>
      </c>
      <c r="E80">
        <f t="shared" si="23"/>
        <v>275</v>
      </c>
      <c r="F80">
        <f t="shared" si="24"/>
        <v>0.004529581316285416</v>
      </c>
      <c r="G80">
        <f t="shared" si="25"/>
        <v>-0.020549129743911942</v>
      </c>
      <c r="H80">
        <f t="shared" si="26"/>
        <v>2016.000000000005</v>
      </c>
      <c r="I80">
        <f t="shared" si="27"/>
        <v>630</v>
      </c>
      <c r="J80">
        <f t="shared" si="28"/>
        <v>0.007071347625558465</v>
      </c>
      <c r="K80">
        <f>'+charges concentrées'!C80+'+charges concentrées'!G80</f>
        <v>-0.03132560593556129</v>
      </c>
      <c r="L80">
        <f t="shared" si="29"/>
        <v>2896.0000000000077</v>
      </c>
      <c r="M80">
        <f t="shared" si="30"/>
        <v>905</v>
      </c>
    </row>
    <row r="81" spans="1:13" ht="12.75">
      <c r="A81">
        <f t="shared" si="31"/>
        <v>6.8999999999999915</v>
      </c>
      <c r="B81">
        <f t="shared" si="20"/>
        <v>0.0026179830048866613</v>
      </c>
      <c r="C81">
        <f t="shared" si="21"/>
        <v>-0.010518468562794366</v>
      </c>
      <c r="D81">
        <f t="shared" si="22"/>
        <v>852.5000000000018</v>
      </c>
      <c r="E81">
        <f t="shared" si="23"/>
        <v>275</v>
      </c>
      <c r="F81">
        <f t="shared" si="24"/>
        <v>0.004704186837145694</v>
      </c>
      <c r="G81">
        <f t="shared" si="25"/>
        <v>-0.020087395144303653</v>
      </c>
      <c r="H81">
        <f t="shared" si="26"/>
        <v>1953.0000000000055</v>
      </c>
      <c r="I81">
        <f t="shared" si="27"/>
        <v>630</v>
      </c>
      <c r="J81">
        <f t="shared" si="28"/>
        <v>0.007322169842032355</v>
      </c>
      <c r="K81">
        <f>'+charges concentrées'!C81+'+charges concentrées'!G81</f>
        <v>-0.03060586370709802</v>
      </c>
      <c r="L81">
        <f t="shared" si="29"/>
        <v>2805.5000000000073</v>
      </c>
      <c r="M81">
        <f t="shared" si="30"/>
        <v>905</v>
      </c>
    </row>
    <row r="82" spans="1:13" ht="12.75">
      <c r="A82">
        <f t="shared" si="31"/>
        <v>6.999999999999991</v>
      </c>
      <c r="B82">
        <f t="shared" si="20"/>
        <v>0.0026917801228617463</v>
      </c>
      <c r="C82">
        <f t="shared" si="21"/>
        <v>-0.010252960243259966</v>
      </c>
      <c r="D82">
        <f t="shared" si="22"/>
        <v>825.0000000000027</v>
      </c>
      <c r="E82">
        <f t="shared" si="23"/>
        <v>275</v>
      </c>
      <c r="F82">
        <f t="shared" si="24"/>
        <v>0.004873249325597709</v>
      </c>
      <c r="G82">
        <f t="shared" si="25"/>
        <v>-0.019608477144229756</v>
      </c>
      <c r="H82">
        <f t="shared" si="26"/>
        <v>1890.000000000006</v>
      </c>
      <c r="I82">
        <f t="shared" si="27"/>
        <v>630</v>
      </c>
      <c r="J82">
        <f t="shared" si="28"/>
        <v>0.007565029448459455</v>
      </c>
      <c r="K82">
        <f>'+charges concentrées'!C82+'+charges concentrées'!G82</f>
        <v>-0.029861437387489722</v>
      </c>
      <c r="L82">
        <f t="shared" si="29"/>
        <v>2715.0000000000086</v>
      </c>
      <c r="M82">
        <f t="shared" si="30"/>
        <v>905</v>
      </c>
    </row>
    <row r="83" spans="1:13" ht="12.75">
      <c r="A83">
        <f t="shared" si="31"/>
        <v>7.099999999999991</v>
      </c>
      <c r="B83">
        <f t="shared" si="20"/>
        <v>0.0027631576631983075</v>
      </c>
      <c r="C83">
        <f t="shared" si="21"/>
        <v>-0.00998019319080997</v>
      </c>
      <c r="D83">
        <f t="shared" si="22"/>
        <v>797.5000000000027</v>
      </c>
      <c r="E83">
        <f t="shared" si="23"/>
        <v>275</v>
      </c>
      <c r="F83">
        <f t="shared" si="24"/>
        <v>0.0050367687816414665</v>
      </c>
      <c r="G83">
        <f t="shared" si="25"/>
        <v>-0.01911293004693106</v>
      </c>
      <c r="H83">
        <f t="shared" si="26"/>
        <v>1827.0000000000055</v>
      </c>
      <c r="I83">
        <f t="shared" si="27"/>
        <v>630</v>
      </c>
      <c r="J83">
        <f t="shared" si="28"/>
        <v>0.007799926444839774</v>
      </c>
      <c r="K83">
        <f>'+charges concentrées'!C83+'+charges concentrées'!G83</f>
        <v>-0.02909312323774103</v>
      </c>
      <c r="L83">
        <f t="shared" si="29"/>
        <v>2624.500000000008</v>
      </c>
      <c r="M83">
        <f t="shared" si="30"/>
        <v>905</v>
      </c>
    </row>
    <row r="84" spans="1:13" ht="12.75">
      <c r="A84">
        <f t="shared" si="31"/>
        <v>7.19999999999999</v>
      </c>
      <c r="B84">
        <f t="shared" si="20"/>
        <v>0.002832115625896343</v>
      </c>
      <c r="C84">
        <f t="shared" si="21"/>
        <v>-0.009700409363208252</v>
      </c>
      <c r="D84">
        <f t="shared" si="22"/>
        <v>770.0000000000027</v>
      </c>
      <c r="E84">
        <f t="shared" si="23"/>
        <v>275</v>
      </c>
      <c r="F84">
        <f t="shared" si="24"/>
        <v>0.005194745205276952</v>
      </c>
      <c r="G84">
        <f t="shared" si="25"/>
        <v>-0.018601308155648404</v>
      </c>
      <c r="H84">
        <f t="shared" si="26"/>
        <v>1764.0000000000064</v>
      </c>
      <c r="I84">
        <f t="shared" si="27"/>
        <v>630</v>
      </c>
      <c r="J84">
        <f t="shared" si="28"/>
        <v>0.008026860831173295</v>
      </c>
      <c r="K84">
        <f>'+charges concentrées'!C84+'+charges concentrées'!G84</f>
        <v>-0.028301717518856656</v>
      </c>
      <c r="L84">
        <f t="shared" si="29"/>
        <v>2534.000000000009</v>
      </c>
      <c r="M84">
        <f t="shared" si="30"/>
        <v>905</v>
      </c>
    </row>
    <row r="85" spans="1:13" ht="12.75">
      <c r="A85">
        <f t="shared" si="31"/>
        <v>7.29999999999999</v>
      </c>
      <c r="B85">
        <f t="shared" si="20"/>
        <v>0.002898654010955846</v>
      </c>
      <c r="C85">
        <f t="shared" si="21"/>
        <v>-0.009413850718218651</v>
      </c>
      <c r="D85">
        <f t="shared" si="22"/>
        <v>742.5000000000027</v>
      </c>
      <c r="E85">
        <f t="shared" si="23"/>
        <v>275</v>
      </c>
      <c r="F85">
        <f t="shared" si="24"/>
        <v>0.005347178596504183</v>
      </c>
      <c r="G85">
        <f t="shared" si="25"/>
        <v>-0.01807416577362261</v>
      </c>
      <c r="H85">
        <f t="shared" si="26"/>
        <v>1701.000000000006</v>
      </c>
      <c r="I85">
        <f t="shared" si="27"/>
        <v>630</v>
      </c>
      <c r="J85">
        <f t="shared" si="28"/>
        <v>0.008245832607460028</v>
      </c>
      <c r="K85">
        <f>'+charges concentrées'!C85+'+charges concentrées'!G85</f>
        <v>-0.02748801649184126</v>
      </c>
      <c r="L85">
        <f t="shared" si="29"/>
        <v>2443.5000000000086</v>
      </c>
      <c r="M85">
        <f t="shared" si="30"/>
        <v>905</v>
      </c>
    </row>
    <row r="86" spans="1:13" ht="12.75">
      <c r="A86">
        <f t="shared" si="31"/>
        <v>7.39999999999999</v>
      </c>
      <c r="B86">
        <f t="shared" si="20"/>
        <v>0.002962772818376822</v>
      </c>
      <c r="C86">
        <f t="shared" si="21"/>
        <v>-0.009120759213605037</v>
      </c>
      <c r="D86">
        <f t="shared" si="22"/>
        <v>715.0000000000018</v>
      </c>
      <c r="E86">
        <f t="shared" si="23"/>
        <v>275</v>
      </c>
      <c r="F86">
        <f t="shared" si="24"/>
        <v>0.005494068955323146</v>
      </c>
      <c r="G86">
        <f t="shared" si="25"/>
        <v>-0.017532057204094512</v>
      </c>
      <c r="H86">
        <f t="shared" si="26"/>
        <v>1638.0000000000064</v>
      </c>
      <c r="I86">
        <f t="shared" si="27"/>
        <v>630</v>
      </c>
      <c r="J86">
        <f t="shared" si="28"/>
        <v>0.008456841773699968</v>
      </c>
      <c r="K86">
        <f>'+charges concentrées'!C86+'+charges concentrées'!G86</f>
        <v>-0.02665281641769955</v>
      </c>
      <c r="L86">
        <f t="shared" si="29"/>
        <v>2353.000000000008</v>
      </c>
      <c r="M86">
        <f t="shared" si="30"/>
        <v>905</v>
      </c>
    </row>
    <row r="87" spans="1:13" ht="12.75">
      <c r="A87">
        <f t="shared" si="31"/>
        <v>7.499999999999989</v>
      </c>
      <c r="B87">
        <f t="shared" si="20"/>
        <v>0.003024472048159272</v>
      </c>
      <c r="C87">
        <f t="shared" si="21"/>
        <v>-0.008821376807131244</v>
      </c>
      <c r="D87">
        <f t="shared" si="22"/>
        <v>687.5000000000027</v>
      </c>
      <c r="E87">
        <f t="shared" si="23"/>
        <v>275</v>
      </c>
      <c r="F87">
        <f t="shared" si="24"/>
        <v>0.0056354162817338505</v>
      </c>
      <c r="G87">
        <f t="shared" si="25"/>
        <v>-0.01697553675030493</v>
      </c>
      <c r="H87">
        <f t="shared" si="26"/>
        <v>1575.0000000000064</v>
      </c>
      <c r="I87">
        <f t="shared" si="27"/>
        <v>630</v>
      </c>
      <c r="J87">
        <f t="shared" si="28"/>
        <v>0.008659888329893123</v>
      </c>
      <c r="K87">
        <f>'+charges concentrées'!C87+'+charges concentrées'!G87</f>
        <v>-0.02579691355743617</v>
      </c>
      <c r="L87">
        <f t="shared" si="29"/>
        <v>2262.500000000009</v>
      </c>
      <c r="M87">
        <f t="shared" si="30"/>
        <v>905</v>
      </c>
    </row>
    <row r="88" spans="1:13" ht="12.75">
      <c r="A88">
        <f t="shared" si="31"/>
        <v>7.599999999999989</v>
      </c>
      <c r="B88">
        <f t="shared" si="20"/>
        <v>0.003083751700303195</v>
      </c>
      <c r="C88">
        <f t="shared" si="21"/>
        <v>-0.008515945456561133</v>
      </c>
      <c r="D88">
        <f t="shared" si="22"/>
        <v>660.0000000000027</v>
      </c>
      <c r="E88">
        <f t="shared" si="23"/>
        <v>275</v>
      </c>
      <c r="F88">
        <f t="shared" si="24"/>
        <v>0.005771220575736289</v>
      </c>
      <c r="G88">
        <f t="shared" si="25"/>
        <v>-0.016405158715494687</v>
      </c>
      <c r="H88">
        <f t="shared" si="26"/>
        <v>1512.0000000000064</v>
      </c>
      <c r="I88">
        <f t="shared" si="27"/>
        <v>630</v>
      </c>
      <c r="J88">
        <f t="shared" si="28"/>
        <v>0.008854972276039484</v>
      </c>
      <c r="K88">
        <f>'+charges concentrées'!C88+'+charges concentrées'!G88</f>
        <v>-0.02492110417205582</v>
      </c>
      <c r="L88">
        <f t="shared" si="29"/>
        <v>2172.000000000009</v>
      </c>
      <c r="M88">
        <f t="shared" si="30"/>
        <v>905</v>
      </c>
    </row>
    <row r="89" spans="1:13" ht="12.75">
      <c r="A89">
        <f t="shared" si="31"/>
        <v>7.699999999999989</v>
      </c>
      <c r="B89">
        <f t="shared" si="20"/>
        <v>0.003140611774808585</v>
      </c>
      <c r="C89">
        <f t="shared" si="21"/>
        <v>-0.008204707119658563</v>
      </c>
      <c r="D89">
        <f t="shared" si="22"/>
        <v>632.5000000000036</v>
      </c>
      <c r="E89">
        <f t="shared" si="23"/>
        <v>275</v>
      </c>
      <c r="F89">
        <f t="shared" si="24"/>
        <v>0.005901481837330465</v>
      </c>
      <c r="G89">
        <f t="shared" si="25"/>
        <v>-0.015821477402904623</v>
      </c>
      <c r="H89">
        <f t="shared" si="26"/>
        <v>1449.0000000000073</v>
      </c>
      <c r="I89">
        <f t="shared" si="27"/>
        <v>630</v>
      </c>
      <c r="J89">
        <f t="shared" si="28"/>
        <v>0.009042093612139049</v>
      </c>
      <c r="K89">
        <f>'+charges concentrées'!C89+'+charges concentrées'!G89</f>
        <v>-0.024026184522563186</v>
      </c>
      <c r="L89">
        <f t="shared" si="29"/>
        <v>2081.500000000011</v>
      </c>
      <c r="M89">
        <f t="shared" si="30"/>
        <v>905</v>
      </c>
    </row>
    <row r="90" spans="1:13" ht="12.75">
      <c r="A90">
        <f t="shared" si="31"/>
        <v>7.799999999999988</v>
      </c>
      <c r="B90">
        <f t="shared" si="20"/>
        <v>0.0031950522716754533</v>
      </c>
      <c r="C90">
        <f t="shared" si="21"/>
        <v>-0.007887903754187367</v>
      </c>
      <c r="D90">
        <f t="shared" si="22"/>
        <v>605.0000000000036</v>
      </c>
      <c r="E90">
        <f t="shared" si="23"/>
        <v>275</v>
      </c>
      <c r="F90">
        <f t="shared" si="24"/>
        <v>0.006026200066516379</v>
      </c>
      <c r="G90">
        <f t="shared" si="25"/>
        <v>-0.01522504711577554</v>
      </c>
      <c r="H90">
        <f t="shared" si="26"/>
        <v>1386.0000000000073</v>
      </c>
      <c r="I90">
        <f t="shared" si="27"/>
        <v>630</v>
      </c>
      <c r="J90">
        <f t="shared" si="28"/>
        <v>0.009221252338191831</v>
      </c>
      <c r="K90">
        <f>'+charges concentrées'!C90+'+charges concentrées'!G90</f>
        <v>-0.023112950869962907</v>
      </c>
      <c r="L90">
        <f t="shared" si="29"/>
        <v>1991.000000000011</v>
      </c>
      <c r="M90">
        <f t="shared" si="30"/>
        <v>905</v>
      </c>
    </row>
    <row r="91" spans="1:13" ht="12.75">
      <c r="A91">
        <f t="shared" si="31"/>
        <v>7.899999999999988</v>
      </c>
      <c r="B91">
        <f t="shared" si="20"/>
        <v>0.0032470731909037976</v>
      </c>
      <c r="C91">
        <f t="shared" si="21"/>
        <v>-0.007565777317911422</v>
      </c>
      <c r="D91">
        <f t="shared" si="22"/>
        <v>577.5000000000036</v>
      </c>
      <c r="E91">
        <f t="shared" si="23"/>
        <v>275</v>
      </c>
      <c r="F91">
        <f t="shared" si="24"/>
        <v>0.006145375263294031</v>
      </c>
      <c r="G91">
        <f t="shared" si="25"/>
        <v>-0.014616422157348288</v>
      </c>
      <c r="H91">
        <f t="shared" si="26"/>
        <v>1323.0000000000082</v>
      </c>
      <c r="I91">
        <f t="shared" si="27"/>
        <v>630</v>
      </c>
      <c r="J91">
        <f t="shared" si="28"/>
        <v>0.00939244845419783</v>
      </c>
      <c r="K91">
        <f>'+charges concentrées'!C91+'+charges concentrées'!G91</f>
        <v>-0.02218219947525971</v>
      </c>
      <c r="L91">
        <f t="shared" si="29"/>
        <v>1900.5000000000118</v>
      </c>
      <c r="M91">
        <f t="shared" si="30"/>
        <v>905</v>
      </c>
    </row>
    <row r="92" spans="1:13" ht="12.75">
      <c r="A92">
        <f t="shared" si="31"/>
        <v>7.999999999999988</v>
      </c>
      <c r="B92">
        <f t="shared" si="20"/>
        <v>0.0032966745324936077</v>
      </c>
      <c r="C92">
        <f t="shared" si="21"/>
        <v>-0.007238569768594567</v>
      </c>
      <c r="D92">
        <f t="shared" si="22"/>
        <v>550.0000000000036</v>
      </c>
      <c r="E92">
        <f t="shared" si="23"/>
        <v>275</v>
      </c>
      <c r="F92">
        <f t="shared" si="24"/>
        <v>0.0062590074276634156</v>
      </c>
      <c r="G92">
        <f t="shared" si="25"/>
        <v>-0.013996156830863684</v>
      </c>
      <c r="H92">
        <f t="shared" si="26"/>
        <v>1260.0000000000082</v>
      </c>
      <c r="I92">
        <f t="shared" si="27"/>
        <v>630</v>
      </c>
      <c r="J92">
        <f t="shared" si="28"/>
        <v>0.009555681960157023</v>
      </c>
      <c r="K92">
        <f>'+charges concentrées'!C92+'+charges concentrées'!G92</f>
        <v>-0.02123472659945825</v>
      </c>
      <c r="L92">
        <f t="shared" si="29"/>
        <v>1810.0000000000118</v>
      </c>
      <c r="M92">
        <f t="shared" si="30"/>
        <v>905</v>
      </c>
    </row>
    <row r="93" spans="1:13" ht="12.75">
      <c r="A93">
        <f t="shared" si="31"/>
        <v>8.099999999999987</v>
      </c>
      <c r="B93">
        <f t="shared" si="20"/>
        <v>0.0033438562964448852</v>
      </c>
      <c r="C93">
        <f t="shared" si="21"/>
        <v>-0.006906523064000664</v>
      </c>
      <c r="D93">
        <f t="shared" si="22"/>
        <v>522.5000000000036</v>
      </c>
      <c r="E93">
        <f t="shared" si="23"/>
        <v>275</v>
      </c>
      <c r="F93">
        <f t="shared" si="24"/>
        <v>0.00636709655962454</v>
      </c>
      <c r="G93">
        <f t="shared" si="25"/>
        <v>-0.013364805439562559</v>
      </c>
      <c r="H93">
        <f t="shared" si="26"/>
        <v>1197.0000000000082</v>
      </c>
      <c r="I93">
        <f t="shared" si="27"/>
        <v>630</v>
      </c>
      <c r="J93">
        <f t="shared" si="28"/>
        <v>0.009710952856069426</v>
      </c>
      <c r="K93">
        <f>'+charges concentrées'!C93+'+charges concentrées'!G93</f>
        <v>-0.020271328503563224</v>
      </c>
      <c r="L93">
        <f t="shared" si="29"/>
        <v>1719.5000000000118</v>
      </c>
      <c r="M93">
        <f t="shared" si="30"/>
        <v>905</v>
      </c>
    </row>
    <row r="94" spans="1:13" ht="12.75">
      <c r="A94">
        <f t="shared" si="31"/>
        <v>8.199999999999987</v>
      </c>
      <c r="B94">
        <f t="shared" si="20"/>
        <v>0.0033886184827576493</v>
      </c>
      <c r="C94">
        <f t="shared" si="21"/>
        <v>-0.006569879161893551</v>
      </c>
      <c r="D94">
        <f t="shared" si="22"/>
        <v>495.00000000000455</v>
      </c>
      <c r="E94">
        <f t="shared" si="23"/>
        <v>275</v>
      </c>
      <c r="F94">
        <f t="shared" si="24"/>
        <v>0.006469642659177403</v>
      </c>
      <c r="G94">
        <f t="shared" si="25"/>
        <v>-0.012722922286685727</v>
      </c>
      <c r="H94">
        <f t="shared" si="26"/>
        <v>1134.0000000000082</v>
      </c>
      <c r="I94">
        <f t="shared" si="27"/>
        <v>630</v>
      </c>
      <c r="J94">
        <f t="shared" si="28"/>
        <v>0.009858261141935052</v>
      </c>
      <c r="K94">
        <f>'+charges concentrées'!C94+'+charges concentrées'!G94</f>
        <v>-0.019292801448579276</v>
      </c>
      <c r="L94">
        <f t="shared" si="29"/>
        <v>1629.0000000000127</v>
      </c>
      <c r="M94">
        <f t="shared" si="30"/>
        <v>905</v>
      </c>
    </row>
    <row r="95" spans="1:13" ht="12.75">
      <c r="A95">
        <f t="shared" si="31"/>
        <v>8.299999999999986</v>
      </c>
      <c r="B95">
        <f t="shared" si="20"/>
        <v>0.0034309610914318757</v>
      </c>
      <c r="C95">
        <f t="shared" si="21"/>
        <v>-0.006228880020037082</v>
      </c>
      <c r="D95">
        <f t="shared" si="22"/>
        <v>467.50000000000273</v>
      </c>
      <c r="E95">
        <f t="shared" si="23"/>
        <v>275</v>
      </c>
      <c r="F95">
        <f t="shared" si="24"/>
        <v>0.0065666457263220054</v>
      </c>
      <c r="G95">
        <f t="shared" si="25"/>
        <v>-0.012071061675474023</v>
      </c>
      <c r="H95">
        <f t="shared" si="26"/>
        <v>1071.000000000009</v>
      </c>
      <c r="I95">
        <f t="shared" si="27"/>
        <v>630</v>
      </c>
      <c r="J95">
        <f t="shared" si="28"/>
        <v>0.009997606817753881</v>
      </c>
      <c r="K95">
        <f>'+charges concentrées'!C95+'+charges concentrées'!G95</f>
        <v>-0.018299941695511107</v>
      </c>
      <c r="L95">
        <f t="shared" si="29"/>
        <v>1538.5000000000118</v>
      </c>
      <c r="M95">
        <f t="shared" si="30"/>
        <v>905</v>
      </c>
    </row>
    <row r="96" spans="1:13" ht="12.75">
      <c r="A96">
        <f t="shared" si="31"/>
        <v>8.399999999999986</v>
      </c>
      <c r="B96">
        <f t="shared" si="20"/>
        <v>0.003470884122467578</v>
      </c>
      <c r="C96">
        <f t="shared" si="21"/>
        <v>-0.0058837675961951295</v>
      </c>
      <c r="D96">
        <f t="shared" si="22"/>
        <v>440.00000000000364</v>
      </c>
      <c r="E96">
        <f t="shared" si="23"/>
        <v>275</v>
      </c>
      <c r="F96">
        <f t="shared" si="24"/>
        <v>0.006658105761058335</v>
      </c>
      <c r="G96">
        <f t="shared" si="25"/>
        <v>-0.011409777909168275</v>
      </c>
      <c r="H96">
        <f t="shared" si="26"/>
        <v>1008.0000000000082</v>
      </c>
      <c r="I96">
        <f t="shared" si="27"/>
        <v>630</v>
      </c>
      <c r="J96">
        <f t="shared" si="28"/>
        <v>0.010128989883525914</v>
      </c>
      <c r="K96">
        <f>'+charges concentrées'!C96+'+charges concentrées'!G96</f>
        <v>-0.017293545505363404</v>
      </c>
      <c r="L96">
        <f t="shared" si="29"/>
        <v>1448.0000000000118</v>
      </c>
      <c r="M96">
        <f t="shared" si="30"/>
        <v>905</v>
      </c>
    </row>
    <row r="97" spans="1:13" ht="12.75">
      <c r="A97">
        <f t="shared" si="31"/>
        <v>8.499999999999986</v>
      </c>
      <c r="B97">
        <f t="shared" si="20"/>
        <v>0.003508387575864757</v>
      </c>
      <c r="C97">
        <f t="shared" si="21"/>
        <v>-0.005534783848131518</v>
      </c>
      <c r="D97">
        <f t="shared" si="22"/>
        <v>412.50000000000364</v>
      </c>
      <c r="E97">
        <f t="shared" si="23"/>
        <v>275</v>
      </c>
      <c r="F97">
        <f t="shared" si="24"/>
        <v>0.006744022763386417</v>
      </c>
      <c r="G97">
        <f t="shared" si="25"/>
        <v>-0.0107396252910093</v>
      </c>
      <c r="H97">
        <f t="shared" si="26"/>
        <v>945.0000000000091</v>
      </c>
      <c r="I97">
        <f t="shared" si="27"/>
        <v>630</v>
      </c>
      <c r="J97">
        <f t="shared" si="28"/>
        <v>0.010252410339251174</v>
      </c>
      <c r="K97">
        <f>'+charges concentrées'!C97+'+charges concentrées'!G97</f>
        <v>-0.016274409139140817</v>
      </c>
      <c r="L97">
        <f t="shared" si="29"/>
        <v>1357.5000000000127</v>
      </c>
      <c r="M97">
        <f t="shared" si="30"/>
        <v>905</v>
      </c>
    </row>
    <row r="98" spans="1:13" ht="12.75">
      <c r="A98">
        <f t="shared" si="31"/>
        <v>8.599999999999985</v>
      </c>
      <c r="B98">
        <f t="shared" si="20"/>
        <v>0.0035434714516234048</v>
      </c>
      <c r="C98">
        <f t="shared" si="21"/>
        <v>-0.005182170733610117</v>
      </c>
      <c r="D98">
        <f t="shared" si="22"/>
        <v>385.00000000000455</v>
      </c>
      <c r="E98">
        <f t="shared" si="23"/>
        <v>275</v>
      </c>
      <c r="F98">
        <f t="shared" si="24"/>
        <v>0.0068243967333062264</v>
      </c>
      <c r="G98">
        <f t="shared" si="25"/>
        <v>-0.010061158124237933</v>
      </c>
      <c r="H98">
        <f t="shared" si="26"/>
        <v>882.0000000000082</v>
      </c>
      <c r="I98">
        <f t="shared" si="27"/>
        <v>630</v>
      </c>
      <c r="J98">
        <f t="shared" si="28"/>
        <v>0.010367868184929631</v>
      </c>
      <c r="K98">
        <f>'+charges concentrées'!C98+'+charges concentrées'!G98</f>
        <v>-0.01524332885784805</v>
      </c>
      <c r="L98">
        <f t="shared" si="29"/>
        <v>1267.0000000000127</v>
      </c>
      <c r="M98">
        <f t="shared" si="30"/>
        <v>905</v>
      </c>
    </row>
    <row r="99" spans="1:13" ht="12.75">
      <c r="A99">
        <f t="shared" si="31"/>
        <v>8.699999999999985</v>
      </c>
      <c r="B99">
        <f t="shared" si="20"/>
        <v>0.0035761357497435253</v>
      </c>
      <c r="C99">
        <f t="shared" si="21"/>
        <v>-0.004826170210394783</v>
      </c>
      <c r="D99">
        <f t="shared" si="22"/>
        <v>357.50000000000455</v>
      </c>
      <c r="E99">
        <f t="shared" si="23"/>
        <v>275</v>
      </c>
      <c r="F99">
        <f t="shared" si="24"/>
        <v>0.006899227670817774</v>
      </c>
      <c r="G99">
        <f t="shared" si="25"/>
        <v>-0.009374930712095</v>
      </c>
      <c r="H99">
        <f t="shared" si="26"/>
        <v>819.0000000000091</v>
      </c>
      <c r="I99">
        <f t="shared" si="27"/>
        <v>630</v>
      </c>
      <c r="J99">
        <f t="shared" si="28"/>
        <v>0.010475363420561299</v>
      </c>
      <c r="K99">
        <f>'+charges concentrées'!C99+'+charges concentrées'!G99</f>
        <v>-0.014201100922489782</v>
      </c>
      <c r="L99">
        <f t="shared" si="29"/>
        <v>1176.5000000000136</v>
      </c>
      <c r="M99">
        <f t="shared" si="30"/>
        <v>905</v>
      </c>
    </row>
    <row r="100" spans="1:13" ht="12.75">
      <c r="A100">
        <f t="shared" si="31"/>
        <v>8.799999999999985</v>
      </c>
      <c r="B100">
        <f t="shared" si="20"/>
        <v>0.0036063804702251186</v>
      </c>
      <c r="C100">
        <f t="shared" si="21"/>
        <v>-0.004467024236249374</v>
      </c>
      <c r="D100">
        <f t="shared" si="22"/>
        <v>330.00000000000364</v>
      </c>
      <c r="E100">
        <f t="shared" si="23"/>
        <v>275</v>
      </c>
      <c r="F100">
        <f t="shared" si="24"/>
        <v>0.006968515575921061</v>
      </c>
      <c r="G100">
        <f t="shared" si="25"/>
        <v>-0.008681497357821328</v>
      </c>
      <c r="H100">
        <f t="shared" si="26"/>
        <v>756.00000000001</v>
      </c>
      <c r="I100">
        <f t="shared" si="27"/>
        <v>630</v>
      </c>
      <c r="J100">
        <f t="shared" si="28"/>
        <v>0.01057489604614618</v>
      </c>
      <c r="K100">
        <f>'+charges concentrées'!C100+'+charges concentrées'!G100</f>
        <v>-0.013148521594070702</v>
      </c>
      <c r="L100">
        <f t="shared" si="29"/>
        <v>1086.0000000000136</v>
      </c>
      <c r="M100">
        <f t="shared" si="30"/>
        <v>905</v>
      </c>
    </row>
    <row r="101" spans="1:13" ht="12.75">
      <c r="A101">
        <f t="shared" si="31"/>
        <v>8.899999999999984</v>
      </c>
      <c r="B101">
        <f t="shared" si="20"/>
        <v>0.0036342056130681845</v>
      </c>
      <c r="C101">
        <f t="shared" si="21"/>
        <v>-0.004104974768937723</v>
      </c>
      <c r="D101">
        <f t="shared" si="22"/>
        <v>302.50000000000455</v>
      </c>
      <c r="E101">
        <f t="shared" si="23"/>
        <v>275</v>
      </c>
      <c r="F101">
        <f t="shared" si="24"/>
        <v>0.007032260448616087</v>
      </c>
      <c r="G101">
        <f t="shared" si="25"/>
        <v>-0.007981412364657733</v>
      </c>
      <c r="H101">
        <f t="shared" si="26"/>
        <v>693.00000000001</v>
      </c>
      <c r="I101">
        <f t="shared" si="27"/>
        <v>630</v>
      </c>
      <c r="J101">
        <f t="shared" si="28"/>
        <v>0.010666466061684272</v>
      </c>
      <c r="K101">
        <f>'+charges concentrées'!C101+'+charges concentrées'!G101</f>
        <v>-0.012086387133595456</v>
      </c>
      <c r="L101">
        <f t="shared" si="29"/>
        <v>995.5000000000146</v>
      </c>
      <c r="M101">
        <f t="shared" si="30"/>
        <v>905</v>
      </c>
    </row>
    <row r="102" spans="1:13" ht="12.75">
      <c r="A102">
        <f t="shared" si="31"/>
        <v>8.999999999999984</v>
      </c>
      <c r="B102">
        <f t="shared" si="20"/>
        <v>0.003659611178272723</v>
      </c>
      <c r="C102">
        <f t="shared" si="21"/>
        <v>-0.0037402637662236893</v>
      </c>
      <c r="D102">
        <f t="shared" si="22"/>
        <v>275.00000000000455</v>
      </c>
      <c r="E102">
        <f t="shared" si="23"/>
        <v>275</v>
      </c>
      <c r="F102">
        <f t="shared" si="24"/>
        <v>0.007090462288902848</v>
      </c>
      <c r="G102">
        <f t="shared" si="25"/>
        <v>-0.007275230035845053</v>
      </c>
      <c r="H102">
        <f t="shared" si="26"/>
        <v>630.0000000000109</v>
      </c>
      <c r="I102">
        <f t="shared" si="27"/>
        <v>630</v>
      </c>
      <c r="J102">
        <f t="shared" si="28"/>
        <v>0.010750073467175571</v>
      </c>
      <c r="K102">
        <f>'+charges concentrées'!C102+'+charges concentrées'!G102</f>
        <v>-0.011015493802068742</v>
      </c>
      <c r="L102">
        <f t="shared" si="29"/>
        <v>905.0000000000155</v>
      </c>
      <c r="M102">
        <f t="shared" si="30"/>
        <v>905</v>
      </c>
    </row>
    <row r="103" spans="1:13" ht="12.75">
      <c r="A103">
        <f t="shared" si="31"/>
        <v>9.099999999999984</v>
      </c>
      <c r="B103">
        <f t="shared" si="20"/>
        <v>0.0036825971658387344</v>
      </c>
      <c r="C103">
        <f t="shared" si="21"/>
        <v>-0.0033731331858711314</v>
      </c>
      <c r="D103">
        <f t="shared" si="22"/>
        <v>247.50000000000546</v>
      </c>
      <c r="E103">
        <f t="shared" si="23"/>
        <v>275</v>
      </c>
      <c r="F103">
        <f t="shared" si="24"/>
        <v>0.00714312109678134</v>
      </c>
      <c r="G103">
        <f t="shared" si="25"/>
        <v>-0.0065635046746241165</v>
      </c>
      <c r="H103">
        <f t="shared" si="26"/>
        <v>567.00000000001</v>
      </c>
      <c r="I103">
        <f t="shared" si="27"/>
        <v>630</v>
      </c>
      <c r="J103">
        <f t="shared" si="28"/>
        <v>0.010825718262620075</v>
      </c>
      <c r="K103">
        <f>'+charges concentrées'!C103+'+charges concentrées'!G103</f>
        <v>-0.009936637860495248</v>
      </c>
      <c r="L103">
        <f t="shared" si="29"/>
        <v>814.5000000000155</v>
      </c>
      <c r="M103">
        <f t="shared" si="30"/>
        <v>905</v>
      </c>
    </row>
    <row r="104" spans="1:13" ht="12.75">
      <c r="A104">
        <f t="shared" si="31"/>
        <v>9.199999999999983</v>
      </c>
      <c r="B104">
        <f t="shared" si="20"/>
        <v>0.0037031635757662114</v>
      </c>
      <c r="C104">
        <f t="shared" si="21"/>
        <v>-0.003003824985643895</v>
      </c>
      <c r="D104">
        <f t="shared" si="22"/>
        <v>220.00000000000546</v>
      </c>
      <c r="E104">
        <f t="shared" si="23"/>
        <v>275</v>
      </c>
      <c r="F104">
        <f t="shared" si="24"/>
        <v>0.007190236872251577</v>
      </c>
      <c r="G104">
        <f t="shared" si="25"/>
        <v>-0.005846790584235746</v>
      </c>
      <c r="H104">
        <f t="shared" si="26"/>
        <v>504.0000000000109</v>
      </c>
      <c r="I104">
        <f t="shared" si="27"/>
        <v>630</v>
      </c>
      <c r="J104">
        <f t="shared" si="28"/>
        <v>0.010893400448017789</v>
      </c>
      <c r="K104">
        <f>'+charges concentrées'!C104+'+charges concentrées'!G104</f>
        <v>-0.008850615569879641</v>
      </c>
      <c r="L104">
        <f t="shared" si="29"/>
        <v>724.0000000000164</v>
      </c>
      <c r="M104">
        <f t="shared" si="30"/>
        <v>905</v>
      </c>
    </row>
    <row r="105" spans="1:13" ht="12.75">
      <c r="A105">
        <f t="shared" si="31"/>
        <v>9.299999999999983</v>
      </c>
      <c r="B105">
        <f t="shared" si="20"/>
        <v>0.003721310408055175</v>
      </c>
      <c r="C105">
        <f t="shared" si="21"/>
        <v>-0.0026325811233058466</v>
      </c>
      <c r="D105">
        <f t="shared" si="22"/>
        <v>192.50000000000455</v>
      </c>
      <c r="E105">
        <f t="shared" si="23"/>
        <v>275</v>
      </c>
      <c r="F105">
        <f t="shared" si="24"/>
        <v>0.007231809615313551</v>
      </c>
      <c r="G105">
        <f t="shared" si="25"/>
        <v>-0.005125642067920749</v>
      </c>
      <c r="H105">
        <f t="shared" si="26"/>
        <v>441.0000000000109</v>
      </c>
      <c r="I105">
        <f t="shared" si="27"/>
        <v>630</v>
      </c>
      <c r="J105">
        <f t="shared" si="28"/>
        <v>0.010953120023368726</v>
      </c>
      <c r="K105">
        <f>'+charges concentrées'!C105+'+charges concentrées'!G105</f>
        <v>-0.007758223191226595</v>
      </c>
      <c r="L105">
        <f t="shared" si="29"/>
        <v>633.5000000000155</v>
      </c>
      <c r="M105">
        <f t="shared" si="30"/>
        <v>905</v>
      </c>
    </row>
    <row r="106" spans="1:13" ht="12.75">
      <c r="A106">
        <f t="shared" si="31"/>
        <v>9.399999999999983</v>
      </c>
      <c r="B106">
        <f t="shared" si="20"/>
        <v>0.003737037662705601</v>
      </c>
      <c r="C106">
        <f t="shared" si="21"/>
        <v>-0.0022596435566208176</v>
      </c>
      <c r="D106">
        <f t="shared" si="22"/>
        <v>165.00000000000455</v>
      </c>
      <c r="E106">
        <f t="shared" si="23"/>
        <v>275</v>
      </c>
      <c r="F106">
        <f t="shared" si="24"/>
        <v>0.00726783932596726</v>
      </c>
      <c r="G106">
        <f t="shared" si="25"/>
        <v>-0.004400613428919974</v>
      </c>
      <c r="H106">
        <f t="shared" si="26"/>
        <v>378.0000000000118</v>
      </c>
      <c r="I106">
        <f t="shared" si="27"/>
        <v>630</v>
      </c>
      <c r="J106">
        <f t="shared" si="28"/>
        <v>0.01100487698867286</v>
      </c>
      <c r="K106">
        <f>'+charges concentrées'!C106+'+charges concentrées'!G106</f>
        <v>-0.006660256985540791</v>
      </c>
      <c r="L106">
        <f t="shared" si="29"/>
        <v>543.0000000000164</v>
      </c>
      <c r="M106">
        <f t="shared" si="30"/>
        <v>905</v>
      </c>
    </row>
    <row r="107" spans="1:13" ht="12.75">
      <c r="A107">
        <f t="shared" si="31"/>
        <v>9.499999999999982</v>
      </c>
      <c r="B107">
        <f aca="true" t="shared" si="32" ref="B107:B112">IF(xi&lt;LANG1,(FORCE1*(PORTEE-LANG1)*(3*(xi)^2-(PORTEE)^2+(PORTEE-LANG1)^2))/(6*MODY*10^9*Iz*PORTEE),(FORCE1*(PORTEE-LANG1)*(3*(xi)^2-(PORTEE)^2+(PORTEE-LANG1)^2))/(6*MODY*10^9*Iz*PORTEE)-(FORCE1*(xi-LANG1)*(xi-LANG1)/(2*MODY*10^9*Iz)))</f>
        <v>0.003750345339717503</v>
      </c>
      <c r="C107">
        <f aca="true" t="shared" si="33" ref="C107:C112">IF(xi&lt;LANG1,(FORCE1*(PORTEE-LANG1)*xi*((xi)^2-(PORTEE)^2+(PORTEE-LANG1)^2))/(6*MODY*10^9*Iz*PORTEE),(FORCE1*(PORTEE-LANG1)*xi*((xi)^2-(PORTEE)^2+(PORTEE-LANG1)^2))/(6*MODY*10^9*Iz*PORTEE)-(FORCE1*(xi-LANG1)^3)/(6*MODY*10^9*Iz))</f>
        <v>-0.0018852542433526812</v>
      </c>
      <c r="D107">
        <f aca="true" t="shared" si="34" ref="D107:D112">IF(xi&lt;LANG1,FORCE1*(PORTEE-LANG1)*xi/PORTEE,FORCE1*(PORTEE-LANG1)*xi/PORTEE+FORCE1*(LANG1-xi))</f>
        <v>137.50000000000455</v>
      </c>
      <c r="E107">
        <f aca="true" t="shared" si="35" ref="E107:E112">IF(xi&lt;LANG1,-FORCE1*(PORTEE-LANG1)/PORTEE,-FORCE1*(PORTEE-LANG1)/PORTEE+FORCE1)</f>
        <v>275</v>
      </c>
      <c r="F107">
        <f aca="true" t="shared" si="36" ref="F107:F112">IF(xi&lt;LANG2,(FORCE2*(PORTEE-LANG2)*(3*(xi)^2-(PORTEE)^2+(PORTEE-LANG2)^2))/(6*MODY*10^9*Iz*PORTEE),(FORCE2*(PORTEE-LANG2)*(3*(xi)^2-(PORTEE)^2+(PORTEE-LANG2)^2))/(6*MODY*10^9*Iz*PORTEE)-(FORCE2*(xi-LANG2)*(xi-LANG2)/(2*MODY*10^9*Iz)))</f>
        <v>0.007298326004212704</v>
      </c>
      <c r="G107">
        <f aca="true" t="shared" si="37" ref="G107:G112">IF(xi&lt;LANG2,(FORCE2*(PORTEE-LANG2)*xi*((xi)^2-(PORTEE)^2+(PORTEE-LANG2)^2))/(6*MODY*10^9*Iz*PORTEE),(FORCE2*(PORTEE-LANG2)*xi*((xi)^2-(PORTEE)^2+(PORTEE-LANG2)^2))/(6*MODY*10^9*Iz*PORTEE)-(FORCE2*(xi-LANG2)^3)/(6*MODY*10^9*Iz))</f>
        <v>-0.003672258970474244</v>
      </c>
      <c r="H107">
        <f aca="true" t="shared" si="38" ref="H107:H112">IF(xi&lt;LANG2,FORCE2*(PORTEE-LANG2)*xi/PORTEE,FORCE2*(PORTEE-LANG2)*xi/PORTEE+FORCE2*(LANG2-xi))</f>
        <v>315.0000000000118</v>
      </c>
      <c r="I107">
        <f aca="true" t="shared" si="39" ref="I107:I112">IF(xi&lt;LANG2,-FORCE2*(PORTEE-LANG2)/PORTEE,-FORCE2*(PORTEE-LANG2)/PORTEE+FORCE2)</f>
        <v>630</v>
      </c>
      <c r="J107">
        <f t="shared" si="28"/>
        <v>0.011048671343930207</v>
      </c>
      <c r="K107">
        <f>'+charges concentrées'!C107+'+charges concentrées'!G107</f>
        <v>-0.005557513213826925</v>
      </c>
      <c r="L107">
        <f t="shared" si="29"/>
        <v>452.50000000001637</v>
      </c>
      <c r="M107">
        <f t="shared" si="30"/>
        <v>905</v>
      </c>
    </row>
    <row r="108" spans="1:13" ht="12.75">
      <c r="A108">
        <f t="shared" si="31"/>
        <v>9.599999999999982</v>
      </c>
      <c r="B108">
        <f t="shared" si="32"/>
        <v>0.003761233439090881</v>
      </c>
      <c r="C108">
        <f t="shared" si="33"/>
        <v>-0.001509655141265269</v>
      </c>
      <c r="D108">
        <f t="shared" si="34"/>
        <v>110.00000000000546</v>
      </c>
      <c r="E108">
        <f t="shared" si="35"/>
        <v>275</v>
      </c>
      <c r="F108">
        <f t="shared" si="36"/>
        <v>0.007323269650049893</v>
      </c>
      <c r="G108">
        <f t="shared" si="37"/>
        <v>-0.002941132995824377</v>
      </c>
      <c r="H108">
        <f t="shared" si="38"/>
        <v>252.0000000000109</v>
      </c>
      <c r="I108">
        <f t="shared" si="39"/>
        <v>630</v>
      </c>
      <c r="J108">
        <f t="shared" si="28"/>
        <v>0.011084503089140774</v>
      </c>
      <c r="K108">
        <f>'+charges concentrées'!C108+'+charges concentrées'!G108</f>
        <v>-0.004450788137089646</v>
      </c>
      <c r="L108">
        <f t="shared" si="29"/>
        <v>362.00000000001637</v>
      </c>
      <c r="M108">
        <f t="shared" si="30"/>
        <v>905</v>
      </c>
    </row>
    <row r="109" spans="1:13" ht="12.75">
      <c r="A109">
        <f t="shared" si="31"/>
        <v>9.699999999999982</v>
      </c>
      <c r="B109">
        <f t="shared" si="32"/>
        <v>0.003769701960825725</v>
      </c>
      <c r="C109">
        <f t="shared" si="33"/>
        <v>-0.0011330882081224403</v>
      </c>
      <c r="D109">
        <f t="shared" si="34"/>
        <v>82.50000000000546</v>
      </c>
      <c r="E109">
        <f t="shared" si="35"/>
        <v>275</v>
      </c>
      <c r="F109">
        <f t="shared" si="36"/>
        <v>0.007342670263478814</v>
      </c>
      <c r="G109">
        <f t="shared" si="37"/>
        <v>-0.0022077898082112045</v>
      </c>
      <c r="H109">
        <f t="shared" si="38"/>
        <v>189.0000000000109</v>
      </c>
      <c r="I109">
        <f t="shared" si="39"/>
        <v>630</v>
      </c>
      <c r="J109">
        <f t="shared" si="28"/>
        <v>0.011112372224304539</v>
      </c>
      <c r="K109">
        <f>'+charges concentrées'!C109+'+charges concentrées'!G109</f>
        <v>-0.0033408780163336448</v>
      </c>
      <c r="L109">
        <f t="shared" si="29"/>
        <v>271.50000000001637</v>
      </c>
      <c r="M109">
        <f t="shared" si="30"/>
        <v>905</v>
      </c>
    </row>
    <row r="110" spans="1:13" ht="12.75">
      <c r="A110">
        <f t="shared" si="31"/>
        <v>9.799999999999981</v>
      </c>
      <c r="B110">
        <f t="shared" si="32"/>
        <v>0.0037757509049220483</v>
      </c>
      <c r="C110">
        <f t="shared" si="33"/>
        <v>-0.0007557954016880822</v>
      </c>
      <c r="D110">
        <f t="shared" si="34"/>
        <v>55.00000000000455</v>
      </c>
      <c r="E110">
        <f t="shared" si="35"/>
        <v>275</v>
      </c>
      <c r="F110">
        <f t="shared" si="36"/>
        <v>0.0073565278444994685</v>
      </c>
      <c r="G110">
        <f t="shared" si="37"/>
        <v>-0.0014727837108755581</v>
      </c>
      <c r="H110">
        <f t="shared" si="38"/>
        <v>126.00000000001182</v>
      </c>
      <c r="I110">
        <f t="shared" si="39"/>
        <v>630</v>
      </c>
      <c r="J110">
        <f t="shared" si="28"/>
        <v>0.011132278749421517</v>
      </c>
      <c r="K110">
        <f>'+charges concentrées'!C110+'+charges concentrées'!G110</f>
        <v>-0.0022285791125636403</v>
      </c>
      <c r="L110">
        <f t="shared" si="29"/>
        <v>181.00000000001637</v>
      </c>
      <c r="M110">
        <f t="shared" si="30"/>
        <v>905</v>
      </c>
    </row>
    <row r="111" spans="1:13" ht="12.75">
      <c r="A111">
        <f t="shared" si="31"/>
        <v>9.89999999999998</v>
      </c>
      <c r="B111">
        <f t="shared" si="32"/>
        <v>0.003779380271379834</v>
      </c>
      <c r="C111">
        <f t="shared" si="33"/>
        <v>-0.00037801867972600545</v>
      </c>
      <c r="D111">
        <f t="shared" si="34"/>
        <v>27.500000000004547</v>
      </c>
      <c r="E111">
        <f t="shared" si="35"/>
        <v>275</v>
      </c>
      <c r="F111">
        <f t="shared" si="36"/>
        <v>0.007364842393111862</v>
      </c>
      <c r="G111">
        <f t="shared" si="37"/>
        <v>-0.000736669007058266</v>
      </c>
      <c r="H111">
        <f t="shared" si="38"/>
        <v>63.00000000001273</v>
      </c>
      <c r="I111">
        <f t="shared" si="39"/>
        <v>630</v>
      </c>
      <c r="J111">
        <f t="shared" si="28"/>
        <v>0.011144222664491697</v>
      </c>
      <c r="K111">
        <f>'+charges concentrées'!C111+'+charges concentrées'!G111</f>
        <v>-0.0011146876867842714</v>
      </c>
      <c r="L111">
        <f t="shared" si="29"/>
        <v>90.50000000001728</v>
      </c>
      <c r="M111">
        <f t="shared" si="30"/>
        <v>905</v>
      </c>
    </row>
    <row r="112" spans="1:13" ht="12.75">
      <c r="A112">
        <f t="shared" si="31"/>
        <v>9.99999999999998</v>
      </c>
      <c r="B112">
        <f t="shared" si="32"/>
        <v>0.0037805900601990995</v>
      </c>
      <c r="C112">
        <f t="shared" si="33"/>
        <v>-8.326672684688674E-17</v>
      </c>
      <c r="D112">
        <f t="shared" si="34"/>
        <v>5.4569682106375694E-12</v>
      </c>
      <c r="E112">
        <f t="shared" si="35"/>
        <v>275</v>
      </c>
      <c r="F112">
        <f t="shared" si="36"/>
        <v>0.007367613909315993</v>
      </c>
      <c r="G112">
        <f t="shared" si="37"/>
        <v>-1.457167719820518E-16</v>
      </c>
      <c r="H112">
        <f t="shared" si="38"/>
        <v>1.2732925824820995E-11</v>
      </c>
      <c r="I112">
        <f t="shared" si="39"/>
        <v>630</v>
      </c>
      <c r="J112">
        <f t="shared" si="28"/>
        <v>0.011148203969515092</v>
      </c>
      <c r="K112">
        <f>'+charges concentrées'!C112+'+charges concentrées'!G112</f>
        <v>-2.2898349882893854E-16</v>
      </c>
      <c r="L112">
        <f t="shared" si="29"/>
        <v>1.8189894035458565E-11</v>
      </c>
      <c r="M112">
        <f t="shared" si="30"/>
        <v>905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I112"/>
  <sheetViews>
    <sheetView workbookViewId="0" topLeftCell="A1">
      <selection activeCell="I117" sqref="I117"/>
    </sheetView>
  </sheetViews>
  <sheetFormatPr defaultColWidth="11.421875" defaultRowHeight="12.75"/>
  <sheetData>
    <row r="1" spans="1:5" ht="12.75">
      <c r="A1" s="18" t="s">
        <v>32</v>
      </c>
      <c r="B1" s="18" t="s">
        <v>33</v>
      </c>
      <c r="C1" s="18" t="s">
        <v>34</v>
      </c>
      <c r="D1" s="7"/>
      <c r="E1" s="64"/>
    </row>
    <row r="2" spans="1:3" ht="12.75">
      <c r="A2" s="24">
        <f>'présent.'!F5</f>
        <v>10</v>
      </c>
      <c r="B2" s="31">
        <f>'présent.'!$H$5</f>
        <v>5.4122E-06</v>
      </c>
      <c r="C2" s="24">
        <f>'présent.'!$J$5</f>
        <v>210</v>
      </c>
    </row>
    <row r="3" spans="1:3" ht="12.75">
      <c r="A3" s="16" t="s">
        <v>91</v>
      </c>
      <c r="B3" s="16" t="s">
        <v>92</v>
      </c>
      <c r="C3" s="16" t="s">
        <v>93</v>
      </c>
    </row>
    <row r="4" spans="1:3" ht="12.75">
      <c r="A4" s="16"/>
      <c r="B4" s="25">
        <f>'présent.'!$B$11</f>
        <v>-2630</v>
      </c>
      <c r="C4" s="25">
        <f>'présent.'!$B$6</f>
        <v>5</v>
      </c>
    </row>
    <row r="9" spans="1:3" ht="12.75">
      <c r="A9" s="27" t="s">
        <v>38</v>
      </c>
      <c r="B9" t="s">
        <v>94</v>
      </c>
      <c r="C9" t="s">
        <v>95</v>
      </c>
    </row>
    <row r="10" spans="1:9" ht="18">
      <c r="A10" s="23" t="s">
        <v>90</v>
      </c>
      <c r="B10" s="63" t="s">
        <v>98</v>
      </c>
      <c r="C10" s="63" t="s">
        <v>99</v>
      </c>
      <c r="D10" s="47" t="s">
        <v>100</v>
      </c>
      <c r="E10" s="47" t="s">
        <v>101</v>
      </c>
      <c r="F10" s="47" t="s">
        <v>96</v>
      </c>
      <c r="G10" s="47" t="s">
        <v>97</v>
      </c>
      <c r="H10" s="47" t="s">
        <v>102</v>
      </c>
      <c r="I10" s="47" t="s">
        <v>71</v>
      </c>
    </row>
    <row r="11" spans="1:9" ht="12.75">
      <c r="A11">
        <v>0</v>
      </c>
      <c r="B11">
        <f aca="true" t="shared" si="0" ref="B11:B31">IF(xi&lt;POS,(REAC*(PORTEEE-POS)*(3*(xk)^2-(PORTEEE)^2+(PORTEEE-POS)^2))/(6*MODYG*10^9*Iz*PORTEEE),(REAC*(PORTEEE-POS)*(3*(xk)^2-(PORTEEE)^2+(PORTEEE-POS)^2))/(6*MODYG*10^9*INERTIE*PORTEEE)-(REAC*(xk-POS)*(xk-POS)/(2*MODYG*10^9*INERTIE)))</f>
        <v>0.014462475430288892</v>
      </c>
      <c r="C11">
        <f aca="true" t="shared" si="1" ref="C11:C42">IF(xk&lt;POS,(REAC*(PORTEEE-POS)*xk*((xk)^2-(PORTEEE)^2+(PORTEEE-POS)^2))/(6*MODYG*10^9*INERTIE*PORTEEE),(REAC*(PORTEEE-POS)*xk*((xk)^2-(PORTEEE)^2+(PORTEEE-POS)^2))/(6*MODYG*10^9*INERTIE*PORTEEE)-(REAC*(xk-POS)^3)/(6*MODYG*10^9*INERTIE))</f>
        <v>0</v>
      </c>
      <c r="D11">
        <f aca="true" t="shared" si="2" ref="D11:D42">IF(xi&lt;POS,REAC*(PORTEEE-POS)*xk/PORTEEE,REAC*(PORTEEE-POS)*xk/PORTEEE+REAC*(POS-xk))</f>
        <v>0</v>
      </c>
      <c r="E11">
        <f aca="true" t="shared" si="3" ref="E11:E42">IF(xk&lt;POS,-REAC*(PORTEEE-POS)/PORTEEE,-REAC*(PORTEEE-POS)/PORTEEE+REAC)</f>
        <v>1315</v>
      </c>
      <c r="F11">
        <f>B11+'+charges concentrées'!J11+'poids propre '!B11</f>
        <v>-0.0016388972474298208</v>
      </c>
      <c r="G11">
        <f>C11+'+charges concentrées'!K11+'poids propre '!C11</f>
        <v>0</v>
      </c>
      <c r="H11">
        <f>D11+'+charges concentrées'!L11+'poids propre '!D11</f>
        <v>0</v>
      </c>
      <c r="I11">
        <f>E11+'+charges concentrées'!M11+'poids propre '!E11</f>
        <v>-680</v>
      </c>
    </row>
    <row r="12" spans="1:9" ht="12.75">
      <c r="A12">
        <f>A11+0.1</f>
        <v>0.1</v>
      </c>
      <c r="B12">
        <f t="shared" si="0"/>
        <v>0.014456690440116776</v>
      </c>
      <c r="C12">
        <f t="shared" si="1"/>
        <v>0.0014460547100231518</v>
      </c>
      <c r="D12">
        <f t="shared" si="2"/>
        <v>-131.5</v>
      </c>
      <c r="E12">
        <f t="shared" si="3"/>
        <v>1315</v>
      </c>
      <c r="F12">
        <f>B12+'+charges concentrées'!J12+'poids propre '!B12</f>
        <v>-0.0016359175009077074</v>
      </c>
      <c r="G12">
        <f>C12+'+charges concentrées'!K12+'poids propre '!C12</f>
        <v>-0.0001637903020981992</v>
      </c>
      <c r="H12">
        <f>D12+'+charges concentrées'!L12+'poids propre '!D12</f>
        <v>67.6</v>
      </c>
      <c r="I12">
        <f>E12+'+charges concentrées'!M12+'poids propre '!E12</f>
        <v>-672</v>
      </c>
    </row>
    <row r="13" spans="1:9" ht="12.75">
      <c r="A13">
        <v>0.1</v>
      </c>
      <c r="B13">
        <f t="shared" si="0"/>
        <v>0.014456690440116776</v>
      </c>
      <c r="C13">
        <f t="shared" si="1"/>
        <v>0.0014460547100231518</v>
      </c>
      <c r="D13">
        <f t="shared" si="2"/>
        <v>-131.5</v>
      </c>
      <c r="E13">
        <f t="shared" si="3"/>
        <v>1315</v>
      </c>
      <c r="F13">
        <f>B13+'+charges concentrées'!J13+'poids propre '!B13</f>
        <v>-0.0016359175009077074</v>
      </c>
      <c r="G13">
        <f>C13+'+charges concentrées'!K13+'poids propre '!C13</f>
        <v>-0.0001637903020981992</v>
      </c>
      <c r="H13">
        <f>D13+'+charges concentrées'!L13+'poids propre '!D13</f>
        <v>67.6</v>
      </c>
      <c r="I13">
        <f>E13+'+charges concentrées'!M13+'poids propre '!E13</f>
        <v>-672</v>
      </c>
    </row>
    <row r="14" spans="1:9" ht="12.75">
      <c r="A14">
        <f aca="true" t="shared" si="4" ref="A14:A77">A13+0.1</f>
        <v>0.2</v>
      </c>
      <c r="B14">
        <f t="shared" si="0"/>
        <v>0.014439335469600427</v>
      </c>
      <c r="C14">
        <f t="shared" si="1"/>
        <v>0.0028909524220118808</v>
      </c>
      <c r="D14">
        <f t="shared" si="2"/>
        <v>-263</v>
      </c>
      <c r="E14">
        <f t="shared" si="3"/>
        <v>1315</v>
      </c>
      <c r="F14">
        <f>B14+'+charges concentrées'!J14+'poids propre '!B14</f>
        <v>-0.0016270251864834483</v>
      </c>
      <c r="G14">
        <f>C14+'+charges concentrées'!K14+'poids propre '!C14</f>
        <v>-0.00032698641458480337</v>
      </c>
      <c r="H14">
        <f>D14+'+charges concentrées'!L14+'poids propre '!D14</f>
        <v>134.4</v>
      </c>
      <c r="I14">
        <f>E14+'+charges concentrées'!M14+'poids propre '!E14</f>
        <v>-664</v>
      </c>
    </row>
    <row r="15" spans="1:9" ht="12.75">
      <c r="A15">
        <f t="shared" si="4"/>
        <v>0.30000000000000004</v>
      </c>
      <c r="B15">
        <f t="shared" si="0"/>
        <v>0.014410410518739852</v>
      </c>
      <c r="C15">
        <f t="shared" si="1"/>
        <v>0.004333536137931764</v>
      </c>
      <c r="D15">
        <f t="shared" si="2"/>
        <v>-394.50000000000006</v>
      </c>
      <c r="E15">
        <f t="shared" si="3"/>
        <v>1315</v>
      </c>
      <c r="F15">
        <f>B15+'+charges concentrées'!J15+'poids propre '!B15</f>
        <v>-0.0016122906918701607</v>
      </c>
      <c r="G15">
        <f>C15+'+charges concentrées'!K15+'poids propre '!C15</f>
        <v>-0.0004890006000552551</v>
      </c>
      <c r="H15">
        <f>D15+'+charges concentrées'!L15+'poids propre '!D15</f>
        <v>200.40000000000006</v>
      </c>
      <c r="I15">
        <f>E15+'+charges concentrées'!M15+'poids propre '!E15</f>
        <v>-656</v>
      </c>
    </row>
    <row r="16" spans="1:9" ht="12.75">
      <c r="A16">
        <f t="shared" si="4"/>
        <v>0.4</v>
      </c>
      <c r="B16">
        <f t="shared" si="0"/>
        <v>0.014369915587535044</v>
      </c>
      <c r="C16">
        <f t="shared" si="1"/>
        <v>0.0057726488597483775</v>
      </c>
      <c r="D16">
        <f t="shared" si="2"/>
        <v>-526</v>
      </c>
      <c r="E16">
        <f t="shared" si="3"/>
        <v>1315</v>
      </c>
      <c r="F16">
        <f>B16+'+charges concentrées'!J16+'poids propre '!B16</f>
        <v>-0.001591784404780965</v>
      </c>
      <c r="G16">
        <f>C16+'+charges concentrées'!K16+'poids propre '!C16</f>
        <v>-0.000649252159876305</v>
      </c>
      <c r="H16">
        <f>D16+'+charges concentrées'!L16+'poids propre '!D16</f>
        <v>265.6</v>
      </c>
      <c r="I16">
        <f>E16+'+charges concentrées'!M16+'poids propre '!E16</f>
        <v>-648</v>
      </c>
    </row>
    <row r="17" spans="1:9" ht="12.75">
      <c r="A17">
        <f t="shared" si="4"/>
        <v>0.5</v>
      </c>
      <c r="B17">
        <f t="shared" si="0"/>
        <v>0.014317850675986003</v>
      </c>
      <c r="C17">
        <f t="shared" si="1"/>
        <v>0.007207133589427298</v>
      </c>
      <c r="D17">
        <f t="shared" si="2"/>
        <v>-657.5</v>
      </c>
      <c r="E17">
        <f t="shared" si="3"/>
        <v>1315</v>
      </c>
      <c r="F17">
        <f>B17+'+charges concentrées'!J17+'poids propre '!B17</f>
        <v>-0.0015655767129289914</v>
      </c>
      <c r="G17">
        <f>C17+'+charges concentrées'!K17+'poids propre '!C17</f>
        <v>-0.0008071674341860223</v>
      </c>
      <c r="H17">
        <f>D17+'+charges concentrées'!L17+'poids propre '!D17</f>
        <v>330</v>
      </c>
      <c r="I17">
        <f>E17+'+charges concentrées'!M17+'poids propre '!E17</f>
        <v>-640</v>
      </c>
    </row>
    <row r="18" spans="1:9" ht="12.75">
      <c r="A18">
        <f t="shared" si="4"/>
        <v>0.6</v>
      </c>
      <c r="B18">
        <f t="shared" si="0"/>
        <v>0.014254215784092732</v>
      </c>
      <c r="C18">
        <f t="shared" si="1"/>
        <v>0.008635833328934103</v>
      </c>
      <c r="D18">
        <f t="shared" si="2"/>
        <v>-789</v>
      </c>
      <c r="E18">
        <f t="shared" si="3"/>
        <v>1315</v>
      </c>
      <c r="F18">
        <f>B18+'+charges concentrées'!J18+'poids propre '!B18</f>
        <v>-0.0015337380040273498</v>
      </c>
      <c r="G18">
        <f>C18+'+charges concentrées'!K18+'poids propre '!C18</f>
        <v>-0.0009621798018937815</v>
      </c>
      <c r="H18">
        <f>D18+'+charges concentrées'!L18+'poids propre '!D18</f>
        <v>393.6</v>
      </c>
      <c r="I18">
        <f>E18+'+charges concentrées'!M18+'poids propre '!E18</f>
        <v>-632</v>
      </c>
    </row>
    <row r="19" spans="1:9" ht="12.75">
      <c r="A19">
        <f t="shared" si="4"/>
        <v>0.7</v>
      </c>
      <c r="B19">
        <f t="shared" si="0"/>
        <v>0.014179010911855229</v>
      </c>
      <c r="C19">
        <f t="shared" si="1"/>
        <v>0.01005759108023437</v>
      </c>
      <c r="D19">
        <f t="shared" si="2"/>
        <v>-920.5</v>
      </c>
      <c r="E19">
        <f t="shared" si="3"/>
        <v>1315</v>
      </c>
      <c r="F19">
        <f>B19+'+charges concentrées'!J19+'poids propre '!B19</f>
        <v>-0.0014963386657891663</v>
      </c>
      <c r="G19">
        <f>C19+'+charges concentrées'!K19+'poids propre '!C19</f>
        <v>-0.0011137296806802747</v>
      </c>
      <c r="H19">
        <f>D19+'+charges concentrées'!L19+'poids propre '!D19</f>
        <v>456.40000000000003</v>
      </c>
      <c r="I19">
        <f>E19+'+charges concentrées'!M19+'poids propre '!E19</f>
        <v>-624</v>
      </c>
    </row>
    <row r="20" spans="1:9" ht="12.75">
      <c r="A20">
        <f t="shared" si="4"/>
        <v>0.7999999999999999</v>
      </c>
      <c r="B20">
        <f t="shared" si="0"/>
        <v>0.014092236059273497</v>
      </c>
      <c r="C20">
        <f t="shared" si="1"/>
        <v>0.011471249845293675</v>
      </c>
      <c r="D20">
        <f t="shared" si="2"/>
        <v>-1052</v>
      </c>
      <c r="E20">
        <f t="shared" si="3"/>
        <v>1315</v>
      </c>
      <c r="F20">
        <f>B20+'+charges concentrées'!J20+'poids propre '!B20</f>
        <v>-0.00145344908592756</v>
      </c>
      <c r="G20">
        <f>C20+'+charges concentrées'!K20+'poids propre '!C20</f>
        <v>-0.0012612645269974984</v>
      </c>
      <c r="H20">
        <f>D20+'+charges concentrées'!L20+'poids propre '!D20</f>
        <v>518.3999999999999</v>
      </c>
      <c r="I20">
        <f>E20+'+charges concentrées'!M20+'poids propre '!E20</f>
        <v>-616</v>
      </c>
    </row>
    <row r="21" spans="1:9" ht="12.75">
      <c r="A21">
        <f t="shared" si="4"/>
        <v>0.8999999999999999</v>
      </c>
      <c r="B21">
        <f t="shared" si="0"/>
        <v>0.01399389122634753</v>
      </c>
      <c r="C21">
        <f t="shared" si="1"/>
        <v>0.012875652626077592</v>
      </c>
      <c r="D21">
        <f t="shared" si="2"/>
        <v>-1183.4999999999998</v>
      </c>
      <c r="E21">
        <f t="shared" si="3"/>
        <v>1315</v>
      </c>
      <c r="F21">
        <f>B21+'+charges concentrées'!J21+'poids propre '!B21</f>
        <v>-0.0014051396521556517</v>
      </c>
      <c r="G21">
        <f>C21+'+charges concentrées'!K21+'poids propre '!C21</f>
        <v>-0.0014042388360687766</v>
      </c>
      <c r="H21">
        <f>D21+'+charges concentrées'!L21+'poids propre '!D21</f>
        <v>579.5999999999999</v>
      </c>
      <c r="I21">
        <f>E21+'+charges concentrées'!M21+'poids propre '!E21</f>
        <v>-608</v>
      </c>
    </row>
    <row r="22" spans="1:9" ht="12.75">
      <c r="A22">
        <f t="shared" si="4"/>
        <v>0.9999999999999999</v>
      </c>
      <c r="B22">
        <f t="shared" si="0"/>
        <v>0.013883976413077335</v>
      </c>
      <c r="C22">
        <f t="shared" si="1"/>
        <v>0.014269642424551705</v>
      </c>
      <c r="D22">
        <f t="shared" si="2"/>
        <v>-1314.9999999999998</v>
      </c>
      <c r="E22">
        <f t="shared" si="3"/>
        <v>1315</v>
      </c>
      <c r="F22">
        <f>B22+'+charges concentrées'!J22+'poids propre '!B22</f>
        <v>-0.0013514807521865652</v>
      </c>
      <c r="G22">
        <f>C22+'+charges concentrées'!K22+'poids propre '!C22</f>
        <v>-0.001542114141888724</v>
      </c>
      <c r="H22">
        <f>D22+'+charges concentrées'!L22+'poids propre '!D22</f>
        <v>639.9999999999998</v>
      </c>
      <c r="I22">
        <f>E22+'+charges concentrées'!M22+'poids propre '!E22</f>
        <v>-600</v>
      </c>
    </row>
    <row r="23" spans="1:9" ht="12.75">
      <c r="A23">
        <f t="shared" si="4"/>
        <v>1.0999999999999999</v>
      </c>
      <c r="B23">
        <f t="shared" si="0"/>
        <v>0.013762491619462911</v>
      </c>
      <c r="C23">
        <f t="shared" si="1"/>
        <v>0.015652062242681584</v>
      </c>
      <c r="D23">
        <f t="shared" si="2"/>
        <v>-1446.4999999999998</v>
      </c>
      <c r="E23">
        <f t="shared" si="3"/>
        <v>1315</v>
      </c>
      <c r="F23">
        <f>B23+'+charges concentrées'!J23+'poids propre '!B23</f>
        <v>-0.001292542773733417</v>
      </c>
      <c r="G23">
        <f>C23+'+charges concentrées'!K23+'poids propre '!C23</f>
        <v>-0.0016743590172232869</v>
      </c>
      <c r="H23">
        <f>D23+'+charges concentrées'!L23+'poids propre '!D23</f>
        <v>699.5999999999997</v>
      </c>
      <c r="I23">
        <f>E23+'+charges concentrées'!M23+'poids propre '!E23</f>
        <v>-592</v>
      </c>
    </row>
    <row r="24" spans="1:9" ht="12.75">
      <c r="A24">
        <f t="shared" si="4"/>
        <v>1.2</v>
      </c>
      <c r="B24">
        <f t="shared" si="0"/>
        <v>0.013629436845504253</v>
      </c>
      <c r="C24">
        <f t="shared" si="1"/>
        <v>0.017021755082432814</v>
      </c>
      <c r="D24">
        <f t="shared" si="2"/>
        <v>-1578</v>
      </c>
      <c r="E24">
        <f t="shared" si="3"/>
        <v>1315</v>
      </c>
      <c r="F24">
        <f>B24+'+charges concentrées'!J24+'poids propre '!B24</f>
        <v>-0.0012283961045093292</v>
      </c>
      <c r="G24">
        <f>C24+'+charges concentrées'!K24+'poids propre '!C24</f>
        <v>-0.001800449073609712</v>
      </c>
      <c r="H24">
        <f>D24+'+charges concentrées'!L24+'poids propre '!D24</f>
        <v>758.4</v>
      </c>
      <c r="I24">
        <f>E24+'+charges concentrées'!M24+'poids propre '!E24</f>
        <v>-584</v>
      </c>
    </row>
    <row r="25" spans="1:9" ht="12.75">
      <c r="A25">
        <f t="shared" si="4"/>
        <v>1.3</v>
      </c>
      <c r="B25">
        <f t="shared" si="0"/>
        <v>0.013484812091201365</v>
      </c>
      <c r="C25">
        <f t="shared" si="1"/>
        <v>0.018377563945770965</v>
      </c>
      <c r="D25">
        <f t="shared" si="2"/>
        <v>-1709.5</v>
      </c>
      <c r="E25">
        <f t="shared" si="3"/>
        <v>1315</v>
      </c>
      <c r="F25">
        <f>B25+'+charges concentrées'!J25+'poids propre '!B25</f>
        <v>-0.0011591111322274256</v>
      </c>
      <c r="G25">
        <f>C25+'+charges concentrées'!K25+'poids propre '!C25</f>
        <v>-0.0019198669613565583</v>
      </c>
      <c r="H25">
        <f>D25+'+charges concentrées'!L25+'poids propre '!D25</f>
        <v>816.4</v>
      </c>
      <c r="I25">
        <f>E25+'+charges concentrées'!M25+'poids propre '!E25</f>
        <v>-576</v>
      </c>
    </row>
    <row r="26" spans="1:9" ht="12.75">
      <c r="A26">
        <f t="shared" si="4"/>
        <v>1.4000000000000001</v>
      </c>
      <c r="B26">
        <f t="shared" si="0"/>
        <v>0.013328617356554244</v>
      </c>
      <c r="C26">
        <f t="shared" si="1"/>
        <v>0.019718331834661613</v>
      </c>
      <c r="D26">
        <f t="shared" si="2"/>
        <v>-1841</v>
      </c>
      <c r="E26">
        <f t="shared" si="3"/>
        <v>1315</v>
      </c>
      <c r="F26">
        <f>B26+'+charges concentrées'!J26+'poids propre '!B26</f>
        <v>-0.0010847582446008239</v>
      </c>
      <c r="G26">
        <f>C26+'+charges concentrées'!K26+'poids propre '!C26</f>
        <v>-0.0020321023695437116</v>
      </c>
      <c r="H26">
        <f>D26+'+charges concentrées'!L26+'poids propre '!D26</f>
        <v>873.6000000000004</v>
      </c>
      <c r="I26">
        <f>E26+'+charges concentrées'!M26+'poids propre '!E26</f>
        <v>-568</v>
      </c>
    </row>
    <row r="27" spans="1:9" ht="12.75">
      <c r="A27">
        <f t="shared" si="4"/>
        <v>1.5000000000000002</v>
      </c>
      <c r="B27">
        <f t="shared" si="0"/>
        <v>0.013160852641562892</v>
      </c>
      <c r="C27">
        <f t="shared" si="1"/>
        <v>0.02104290175107034</v>
      </c>
      <c r="D27">
        <f t="shared" si="2"/>
        <v>-1972.5000000000005</v>
      </c>
      <c r="E27">
        <f t="shared" si="3"/>
        <v>1315</v>
      </c>
      <c r="F27">
        <f>B27+'+charges concentrées'!J27+'poids propre '!B27</f>
        <v>-0.0010054078293426434</v>
      </c>
      <c r="G27">
        <f>C27+'+charges concentrées'!K27+'poids propre '!C27</f>
        <v>-0.0021366520260223372</v>
      </c>
      <c r="H27">
        <f>D27+'+charges concentrées'!L27+'poids propre '!D27</f>
        <v>930</v>
      </c>
      <c r="I27">
        <f>E27+'+charges concentrées'!M27+'poids propre '!E27</f>
        <v>-560</v>
      </c>
    </row>
    <row r="28" spans="1:9" ht="12.75">
      <c r="A28">
        <f t="shared" si="4"/>
        <v>1.6000000000000003</v>
      </c>
      <c r="B28">
        <f t="shared" si="0"/>
        <v>0.012981517946227308</v>
      </c>
      <c r="C28">
        <f t="shared" si="1"/>
        <v>0.02235011669696272</v>
      </c>
      <c r="D28">
        <f t="shared" si="2"/>
        <v>-2104.0000000000005</v>
      </c>
      <c r="E28">
        <f t="shared" si="3"/>
        <v>1315</v>
      </c>
      <c r="F28">
        <f>B28+'+charges concentrées'!J28+'poids propre '!B28</f>
        <v>-0.0009211302741660068</v>
      </c>
      <c r="G28">
        <f>C28+'+charges concentrées'!K28+'poids propre '!C28</f>
        <v>-0.0022330196974149497</v>
      </c>
      <c r="H28">
        <f>D28+'+charges concentrées'!L28+'poids propre '!D28</f>
        <v>985.6</v>
      </c>
      <c r="I28">
        <f>E28+'+charges concentrées'!M28+'poids propre '!E28</f>
        <v>-552</v>
      </c>
    </row>
    <row r="29" spans="1:9" ht="12.75">
      <c r="A29">
        <f t="shared" si="4"/>
        <v>1.7000000000000004</v>
      </c>
      <c r="B29">
        <f t="shared" si="0"/>
        <v>0.012790613270547497</v>
      </c>
      <c r="C29">
        <f t="shared" si="1"/>
        <v>0.02363881967430433</v>
      </c>
      <c r="D29">
        <f t="shared" si="2"/>
        <v>-2235.5000000000005</v>
      </c>
      <c r="E29">
        <f t="shared" si="3"/>
        <v>1315</v>
      </c>
      <c r="F29">
        <f>B29+'+charges concentrées'!J29+'poids propre '!B29</f>
        <v>-0.0008319959667840372</v>
      </c>
      <c r="G29">
        <f>C29+'+charges concentrées'!K29+'poids propre '!C29</f>
        <v>-0.0023207161891153636</v>
      </c>
      <c r="H29">
        <f>D29+'+charges concentrées'!L29+'poids propre '!D29</f>
        <v>1040.4000000000005</v>
      </c>
      <c r="I29">
        <f>E29+'+charges concentrées'!M29+'poids propre '!E29</f>
        <v>-544</v>
      </c>
    </row>
    <row r="30" spans="1:9" ht="12.75">
      <c r="A30">
        <f t="shared" si="4"/>
        <v>1.8000000000000005</v>
      </c>
      <c r="B30">
        <f t="shared" si="0"/>
        <v>0.012588138614523452</v>
      </c>
      <c r="C30">
        <f t="shared" si="1"/>
        <v>0.024907853685060752</v>
      </c>
      <c r="D30">
        <f t="shared" si="2"/>
        <v>-2367.000000000001</v>
      </c>
      <c r="E30">
        <f t="shared" si="3"/>
        <v>1315</v>
      </c>
      <c r="F30">
        <f>B30+'+charges concentrées'!J30+'poids propre '!B30</f>
        <v>-0.0007380752949098534</v>
      </c>
      <c r="G30">
        <f>C30+'+charges concentrées'!K30+'poids propre '!C30</f>
        <v>-0.0023992593452886856</v>
      </c>
      <c r="H30">
        <f>D30+'+charges concentrées'!L30+'poids propre '!D30</f>
        <v>1094.4</v>
      </c>
      <c r="I30">
        <f>E30+'+charges concentrées'!M30+'poids propre '!E30</f>
        <v>-536</v>
      </c>
    </row>
    <row r="31" spans="1:9" ht="12.75">
      <c r="A31">
        <f t="shared" si="4"/>
        <v>1.9000000000000006</v>
      </c>
      <c r="B31">
        <f t="shared" si="0"/>
        <v>0.012374093978155174</v>
      </c>
      <c r="C31">
        <f t="shared" si="1"/>
        <v>0.02615606173119755</v>
      </c>
      <c r="D31">
        <f t="shared" si="2"/>
        <v>-2498.500000000001</v>
      </c>
      <c r="E31">
        <f t="shared" si="3"/>
        <v>1315</v>
      </c>
      <c r="F31">
        <f>B31+'+charges concentrées'!J31+'poids propre '!B31</f>
        <v>-0.0006394386462565734</v>
      </c>
      <c r="G31">
        <f>C31+'+charges concentrées'!K31+'poids propre '!C31</f>
        <v>-0.00246817404887136</v>
      </c>
      <c r="H31">
        <f>D31+'+charges concentrées'!L31+'poids propre '!D31</f>
        <v>1147.6000000000001</v>
      </c>
      <c r="I31">
        <f>E31+'+charges concentrées'!M31+'poids propre '!E31</f>
        <v>-528</v>
      </c>
    </row>
    <row r="32" spans="1:9" ht="12.75">
      <c r="A32">
        <f t="shared" si="4"/>
        <v>2.0000000000000004</v>
      </c>
      <c r="B32">
        <f aca="true" t="shared" si="5" ref="B32:B63">IF(xi&lt;POS,(REAC*(PORTEEE-POS)*(3*(xk)^2-(PORTEEE)^2+(PORTEEE-POS)^2))/(6*MODYG*10^9*Iz*PORTEEE),(REAC*(PORTEEE-POS)*(3*(xk)^2-(PORTEEE)^2+(PORTEEE-POS)^2))/(6*MODYG*10^9*INERTIE*PORTEEE)-(REAC*(xk-POS)*(xk-POS)/(2*MODYG*10^9*INERTIE)))</f>
        <v>0.01214847936144267</v>
      </c>
      <c r="C32">
        <f t="shared" si="1"/>
        <v>0.027382286814680308</v>
      </c>
      <c r="D32">
        <f t="shared" si="2"/>
        <v>-2630.000000000001</v>
      </c>
      <c r="E32">
        <f t="shared" si="3"/>
        <v>1315</v>
      </c>
      <c r="F32">
        <f>B32+'+charges concentrées'!J32+'poids propre '!B32</f>
        <v>-0.0005361564085373254</v>
      </c>
      <c r="G32">
        <f>C32+'+charges concentrées'!K32+'poids propre '!C32</f>
        <v>-0.002526992221571135</v>
      </c>
      <c r="H32">
        <f>D32+'+charges concentrées'!L32+'poids propre '!D32</f>
        <v>1200</v>
      </c>
      <c r="I32">
        <f>E32+'+charges concentrées'!M32+'poids propre '!E32</f>
        <v>-520</v>
      </c>
    </row>
    <row r="33" spans="1:9" ht="12.75">
      <c r="A33">
        <f t="shared" si="4"/>
        <v>2.1000000000000005</v>
      </c>
      <c r="B33">
        <f t="shared" si="5"/>
        <v>0.01191129476438593</v>
      </c>
      <c r="C33">
        <f t="shared" si="1"/>
        <v>0.02858537193747461</v>
      </c>
      <c r="D33">
        <f t="shared" si="2"/>
        <v>-2761.500000000001</v>
      </c>
      <c r="E33">
        <f t="shared" si="3"/>
        <v>1315</v>
      </c>
      <c r="F33">
        <f>B33+'+charges concentrées'!J33+'poids propre '!B33</f>
        <v>-0.00042829896946522394</v>
      </c>
      <c r="G33">
        <f>C33+'+charges concentrées'!K33+'poids propre '!C33</f>
        <v>-0.0025752528238670667</v>
      </c>
      <c r="H33">
        <f>D33+'+charges concentrées'!L33+'poids propre '!D33</f>
        <v>1251.6000000000001</v>
      </c>
      <c r="I33">
        <f>E33+'+charges concentrées'!M33+'poids propre '!E33</f>
        <v>-511.99999999999994</v>
      </c>
    </row>
    <row r="34" spans="1:9" ht="12.75">
      <c r="A34">
        <f t="shared" si="4"/>
        <v>2.2000000000000006</v>
      </c>
      <c r="B34">
        <f t="shared" si="5"/>
        <v>0.011662540186984961</v>
      </c>
      <c r="C34">
        <f t="shared" si="1"/>
        <v>0.029764160101546023</v>
      </c>
      <c r="D34">
        <f t="shared" si="2"/>
        <v>-2893.000000000001</v>
      </c>
      <c r="E34">
        <f t="shared" si="3"/>
        <v>1315</v>
      </c>
      <c r="F34">
        <f>B34+'+charges concentrées'!J34+'poids propre '!B34</f>
        <v>-0.00031593671675338815</v>
      </c>
      <c r="G34">
        <f>C34+'+charges concentrées'!K34+'poids propre '!C34</f>
        <v>-0.0026125018550095186</v>
      </c>
      <c r="H34">
        <f>D34+'+charges concentrées'!L34+'poids propre '!D34</f>
        <v>1302.4</v>
      </c>
      <c r="I34">
        <f>E34+'+charges concentrées'!M34+'poids propre '!E34</f>
        <v>-503.99999999999994</v>
      </c>
    </row>
    <row r="35" spans="1:9" ht="12.75">
      <c r="A35">
        <f t="shared" si="4"/>
        <v>2.3000000000000007</v>
      </c>
      <c r="B35">
        <f t="shared" si="5"/>
        <v>0.011402215629239761</v>
      </c>
      <c r="C35">
        <f t="shared" si="1"/>
        <v>0.03091749430886013</v>
      </c>
      <c r="D35">
        <f t="shared" si="2"/>
        <v>-3024.500000000001</v>
      </c>
      <c r="E35">
        <f t="shared" si="3"/>
        <v>1315</v>
      </c>
      <c r="F35">
        <f>B35+'+charges concentrées'!J35+'poids propre '!B35</f>
        <v>-0.0001991400381149448</v>
      </c>
      <c r="G35">
        <f>C35+'+charges concentrées'!K35+'poids propre '!C35</f>
        <v>-0.0026382923530201934</v>
      </c>
      <c r="H35">
        <f>D35+'+charges concentrées'!L35+'poids propre '!D35</f>
        <v>1352.4000000000005</v>
      </c>
      <c r="I35">
        <f>E35+'+charges concentrées'!M35+'poids propre '!E35</f>
        <v>-495.99999999999994</v>
      </c>
    </row>
    <row r="36" spans="1:9" ht="12.75">
      <c r="A36">
        <f t="shared" si="4"/>
        <v>2.400000000000001</v>
      </c>
      <c r="B36">
        <f t="shared" si="5"/>
        <v>0.011130321091150327</v>
      </c>
      <c r="C36">
        <f t="shared" si="1"/>
        <v>0.032044217561382496</v>
      </c>
      <c r="D36">
        <f t="shared" si="2"/>
        <v>-3156.000000000001</v>
      </c>
      <c r="E36">
        <f t="shared" si="3"/>
        <v>1315</v>
      </c>
      <c r="F36">
        <f>B36+'+charges concentrées'!J36+'poids propre '!B36</f>
        <v>-7.797932126301374E-05</v>
      </c>
      <c r="G36">
        <f>C36+'+charges concentrées'!K36+'poids propre '!C36</f>
        <v>-0.0026521843946920682</v>
      </c>
      <c r="H36">
        <f>D36+'+charges concentrées'!L36+'poids propre '!D36</f>
        <v>1401.6000000000006</v>
      </c>
      <c r="I36">
        <f>E36+'+charges concentrées'!M36+'poids propre '!E36</f>
        <v>-487.99999999999994</v>
      </c>
    </row>
    <row r="37" spans="1:9" ht="12.75">
      <c r="A37">
        <f t="shared" si="4"/>
        <v>2.500000000000001</v>
      </c>
      <c r="B37">
        <f t="shared" si="5"/>
        <v>0.010846856572716666</v>
      </c>
      <c r="C37">
        <f t="shared" si="1"/>
        <v>0.03314317286107873</v>
      </c>
      <c r="D37">
        <f t="shared" si="2"/>
        <v>-3287.5000000000014</v>
      </c>
      <c r="E37">
        <f t="shared" si="3"/>
        <v>1315</v>
      </c>
      <c r="F37">
        <f>B37+'+charges concentrées'!J37+'poids propre '!B37</f>
        <v>4.747504608928858E-05</v>
      </c>
      <c r="G37">
        <f>C37+'+charges concentrées'!K37+'poids propre '!C37</f>
        <v>-0.0026537450955894425</v>
      </c>
      <c r="H37">
        <f>D37+'+charges concentrées'!L37+'poids propre '!D37</f>
        <v>1449.9999999999995</v>
      </c>
      <c r="I37">
        <f>E37+'+charges concentrées'!M37+'poids propre '!E37</f>
        <v>620</v>
      </c>
    </row>
    <row r="38" spans="1:9" ht="12.75">
      <c r="A38">
        <f t="shared" si="4"/>
        <v>2.600000000000001</v>
      </c>
      <c r="B38">
        <f t="shared" si="5"/>
        <v>0.010551822073938772</v>
      </c>
      <c r="C38">
        <f t="shared" si="1"/>
        <v>0.03421320320991437</v>
      </c>
      <c r="D38">
        <f t="shared" si="2"/>
        <v>-3419.0000000000014</v>
      </c>
      <c r="E38">
        <f t="shared" si="3"/>
        <v>1315</v>
      </c>
      <c r="F38">
        <f>B38+'+charges concentrées'!J38+'poids propre '!B38</f>
        <v>0.00017231352095178486</v>
      </c>
      <c r="G38">
        <f>C38+'+charges concentrées'!K38+'poids propre '!C38</f>
        <v>-0.0026427099152238577</v>
      </c>
      <c r="H38">
        <f>D38+'+charges concentrées'!L38+'poids propre '!D38</f>
        <v>1387.5999999999995</v>
      </c>
      <c r="I38">
        <f>E38+'+charges concentrées'!M38+'poids propre '!E38</f>
        <v>628.0000000000001</v>
      </c>
    </row>
    <row r="39" spans="1:9" ht="12.75">
      <c r="A39">
        <f t="shared" si="4"/>
        <v>2.700000000000001</v>
      </c>
      <c r="B39">
        <f t="shared" si="5"/>
        <v>0.010245217594816648</v>
      </c>
      <c r="C39">
        <f t="shared" si="1"/>
        <v>0.035253151609855</v>
      </c>
      <c r="D39">
        <f t="shared" si="2"/>
        <v>-3550.5000000000014</v>
      </c>
      <c r="E39">
        <f t="shared" si="3"/>
        <v>1315</v>
      </c>
      <c r="F39">
        <f>B39+'+charges concentrées'!J39+'poids propre '!B39</f>
        <v>0.00029162656033429753</v>
      </c>
      <c r="G39">
        <f>C39+'+charges concentrées'!K39+'poids propre '!C39</f>
        <v>-0.0026194665725817546</v>
      </c>
      <c r="H39">
        <f>D39+'+charges concentrées'!L39+'poids propre '!D39</f>
        <v>1324.3999999999996</v>
      </c>
      <c r="I39">
        <f>E39+'+charges concentrées'!M39+'poids propre '!E39</f>
        <v>636.0000000000001</v>
      </c>
    </row>
    <row r="40" spans="1:9" ht="12.75">
      <c r="A40">
        <f t="shared" si="4"/>
        <v>2.800000000000001</v>
      </c>
      <c r="B40">
        <f t="shared" si="5"/>
        <v>0.009927043135350293</v>
      </c>
      <c r="C40">
        <f t="shared" si="1"/>
        <v>0.03626186106286622</v>
      </c>
      <c r="D40">
        <f t="shared" si="2"/>
        <v>-3682.0000000000014</v>
      </c>
      <c r="E40">
        <f t="shared" si="3"/>
        <v>1315</v>
      </c>
      <c r="F40">
        <f>B40+'+charges concentrées'!J40+'poids propre '!B40</f>
        <v>0.00040534377652370456</v>
      </c>
      <c r="G40">
        <f>C40+'+charges concentrées'!K40+'poids propre '!C40</f>
        <v>-0.0025845711305967738</v>
      </c>
      <c r="H40">
        <f>D40+'+charges concentrées'!L40+'poids propre '!D40</f>
        <v>1260.3999999999987</v>
      </c>
      <c r="I40">
        <f>E40+'+charges concentrées'!M40+'poids propre '!E40</f>
        <v>644.0000000000001</v>
      </c>
    </row>
    <row r="41" spans="1:9" ht="12.75">
      <c r="A41">
        <f t="shared" si="4"/>
        <v>2.9000000000000012</v>
      </c>
      <c r="B41">
        <f t="shared" si="5"/>
        <v>0.009597298695539705</v>
      </c>
      <c r="C41">
        <f t="shared" si="1"/>
        <v>0.03723817457091358</v>
      </c>
      <c r="D41">
        <f t="shared" si="2"/>
        <v>-3813.5000000000014</v>
      </c>
      <c r="E41">
        <f t="shared" si="3"/>
        <v>1315</v>
      </c>
      <c r="F41">
        <f>B41+'+charges concentrées'!J41+'poids propre '!B41</f>
        <v>0.0005133947818068882</v>
      </c>
      <c r="G41">
        <f>C41+'+charges concentrées'!K41+'poids propre '!C41</f>
        <v>-0.0025385866909738994</v>
      </c>
      <c r="H41">
        <f>D41+'+charges concentrées'!L41+'poids propre '!D41</f>
        <v>1195.5999999999988</v>
      </c>
      <c r="I41">
        <f>E41+'+charges concentrées'!M41+'poids propre '!E41</f>
        <v>652.0000000000001</v>
      </c>
    </row>
    <row r="42" spans="1:9" ht="12.75">
      <c r="A42">
        <f t="shared" si="4"/>
        <v>3.0000000000000013</v>
      </c>
      <c r="B42">
        <f t="shared" si="5"/>
        <v>0.009255984275384885</v>
      </c>
      <c r="C42">
        <f t="shared" si="1"/>
        <v>0.03818093513596269</v>
      </c>
      <c r="D42">
        <f t="shared" si="2"/>
        <v>-3945.0000000000014</v>
      </c>
      <c r="E42">
        <f t="shared" si="3"/>
        <v>1315</v>
      </c>
      <c r="F42">
        <f>B42+'+charges concentrées'!J42+'poids propre '!B42</f>
        <v>0.0006157091884707289</v>
      </c>
      <c r="G42">
        <f>C42+'+charges concentrées'!K42+'poids propre '!C42</f>
        <v>-0.0024820833941893786</v>
      </c>
      <c r="H42">
        <f>D42+'+charges concentrées'!L42+'poids propre '!D42</f>
        <v>1129.9999999999986</v>
      </c>
      <c r="I42">
        <f>E42+'+charges concentrées'!M42+'poids propre '!E42</f>
        <v>660.0000000000001</v>
      </c>
    </row>
    <row r="43" spans="1:9" ht="12.75">
      <c r="A43">
        <f t="shared" si="4"/>
        <v>3.1000000000000014</v>
      </c>
      <c r="B43">
        <f t="shared" si="5"/>
        <v>0.008903099874885837</v>
      </c>
      <c r="C43">
        <f aca="true" t="shared" si="6" ref="C43:C74">IF(xk&lt;POS,(REAC*(PORTEEE-POS)*xk*((xk)^2-(PORTEEE)^2+(PORTEEE-POS)^2))/(6*MODYG*10^9*INERTIE*PORTEEE),(REAC*(PORTEEE-POS)*xk*((xk)^2-(PORTEEE)^2+(PORTEEE-POS)^2))/(6*MODYG*10^9*INERTIE*PORTEEE)-(REAC*(xk-POS)^3)/(6*MODYG*10^9*INERTIE))</f>
        <v>0.03908898575997909</v>
      </c>
      <c r="D43">
        <f aca="true" t="shared" si="7" ref="D43:D74">IF(xi&lt;POS,REAC*(PORTEEE-POS)*xk/PORTEEE,REAC*(PORTEEE-POS)*xk/PORTEEE+REAC*(POS-xk))</f>
        <v>-4076.5000000000023</v>
      </c>
      <c r="E43">
        <f aca="true" t="shared" si="8" ref="E43:E74">IF(xk&lt;POS,-REAC*(PORTEEE-POS)/PORTEEE,-REAC*(PORTEEE-POS)/PORTEEE+REAC)</f>
        <v>1315</v>
      </c>
      <c r="F43">
        <f>B43+'+charges concentrées'!J43+'poids propre '!B43</f>
        <v>0.000712216608802103</v>
      </c>
      <c r="G43">
        <f>C43+'+charges concentrées'!K43+'poids propre '!C43</f>
        <v>-0.00241563841949082</v>
      </c>
      <c r="H43">
        <f>D43+'+charges concentrées'!L43+'poids propre '!D43</f>
        <v>1063.5999999999979</v>
      </c>
      <c r="I43">
        <f>E43+'+charges concentrées'!M43+'poids propre '!E43</f>
        <v>668.0000000000001</v>
      </c>
    </row>
    <row r="44" spans="1:9" ht="12.75">
      <c r="A44">
        <f t="shared" si="4"/>
        <v>3.2000000000000015</v>
      </c>
      <c r="B44">
        <f t="shared" si="5"/>
        <v>0.008538645494042556</v>
      </c>
      <c r="C44">
        <f t="shared" si="6"/>
        <v>0.039961169444928384</v>
      </c>
      <c r="D44">
        <f t="shared" si="7"/>
        <v>-4208.000000000002</v>
      </c>
      <c r="E44">
        <f t="shared" si="8"/>
        <v>1315</v>
      </c>
      <c r="F44">
        <f>B44+'+charges concentrées'!J44+'poids propre '!B44</f>
        <v>0.0008028466550878892</v>
      </c>
      <c r="G44">
        <f>C44+'+charges concentrées'!K44+'poids propre '!C44</f>
        <v>-0.0023398359848971345</v>
      </c>
      <c r="H44">
        <f>D44+'+charges concentrées'!L44+'poids propre '!D44</f>
        <v>996.3999999999984</v>
      </c>
      <c r="I44">
        <f>E44+'+charges concentrées'!M44+'poids propre '!E44</f>
        <v>676.0000000000001</v>
      </c>
    </row>
    <row r="45" spans="1:9" ht="12.75">
      <c r="A45">
        <f t="shared" si="4"/>
        <v>3.3000000000000016</v>
      </c>
      <c r="B45">
        <f t="shared" si="5"/>
        <v>0.008162621132855045</v>
      </c>
      <c r="C45">
        <f t="shared" si="6"/>
        <v>0.04079632919277613</v>
      </c>
      <c r="D45">
        <f t="shared" si="7"/>
        <v>-4339.500000000002</v>
      </c>
      <c r="E45">
        <f t="shared" si="8"/>
        <v>1315</v>
      </c>
      <c r="F45">
        <f>B45+'+charges concentrées'!J45+'poids propre '!B45</f>
        <v>0.0008875289396149684</v>
      </c>
      <c r="G45">
        <f>C45+'+charges concentrées'!K45+'poids propre '!C45</f>
        <v>-0.002255267347198541</v>
      </c>
      <c r="H45">
        <f>D45+'+charges concentrées'!L45+'poids propre '!D45</f>
        <v>928.3999999999984</v>
      </c>
      <c r="I45">
        <f>E45+'+charges concentrées'!M45+'poids propre '!E45</f>
        <v>684.0000000000001</v>
      </c>
    </row>
    <row r="46" spans="1:9" ht="12.75">
      <c r="A46">
        <f t="shared" si="4"/>
        <v>3.4000000000000017</v>
      </c>
      <c r="B46">
        <f t="shared" si="5"/>
        <v>0.007775026791323301</v>
      </c>
      <c r="C46">
        <f t="shared" si="6"/>
        <v>0.04159330800548792</v>
      </c>
      <c r="D46">
        <f t="shared" si="7"/>
        <v>-4471.000000000002</v>
      </c>
      <c r="E46">
        <f t="shared" si="8"/>
        <v>1315</v>
      </c>
      <c r="F46">
        <f>B46+'+charges concentrées'!J46+'poids propre '!B46</f>
        <v>0.0009661930746702203</v>
      </c>
      <c r="G46">
        <f>C46+'+charges concentrées'!K46+'poids propre '!C46</f>
        <v>-0.002162530801956537</v>
      </c>
      <c r="H46">
        <f>D46+'+charges concentrées'!L46+'poids propre '!D46</f>
        <v>859.5999999999992</v>
      </c>
      <c r="I46">
        <f>E46+'+charges concentrées'!M46+'poids propre '!E46</f>
        <v>692.0000000000001</v>
      </c>
    </row>
    <row r="47" spans="1:9" ht="12.75">
      <c r="A47">
        <f t="shared" si="4"/>
        <v>3.5000000000000018</v>
      </c>
      <c r="B47">
        <f t="shared" si="5"/>
        <v>0.007375862469447328</v>
      </c>
      <c r="C47">
        <f t="shared" si="6"/>
        <v>0.04235094888502932</v>
      </c>
      <c r="D47">
        <f t="shared" si="7"/>
        <v>-4602.500000000002</v>
      </c>
      <c r="E47">
        <f t="shared" si="8"/>
        <v>1315</v>
      </c>
      <c r="F47">
        <f>B47+'+charges concentrées'!J47+'poids propre '!B47</f>
        <v>0.001038768672540523</v>
      </c>
      <c r="G47">
        <f>C47+'+charges concentrées'!K47+'poids propre '!C47</f>
        <v>-0.002062231683503989</v>
      </c>
      <c r="H47">
        <f>D47+'+charges concentrées'!L47+'poids propre '!D47</f>
        <v>789.9999999999992</v>
      </c>
      <c r="I47">
        <f>E47+'+charges concentrées'!M47+'poids propre '!E47</f>
        <v>700.0000000000001</v>
      </c>
    </row>
    <row r="48" spans="1:9" ht="12.75">
      <c r="A48">
        <f t="shared" si="4"/>
        <v>3.600000000000002</v>
      </c>
      <c r="B48">
        <f t="shared" si="5"/>
        <v>0.006965128167227123</v>
      </c>
      <c r="C48">
        <f t="shared" si="6"/>
        <v>0.04306809483336591</v>
      </c>
      <c r="D48">
        <f t="shared" si="7"/>
        <v>-4734.000000000002</v>
      </c>
      <c r="E48">
        <f t="shared" si="8"/>
        <v>1315</v>
      </c>
      <c r="F48">
        <f>B48+'+charges concentrées'!J48+'poids propre '!B48</f>
        <v>0.0011051853455127552</v>
      </c>
      <c r="G48">
        <f>C48+'+charges concentrées'!K48+'poids propre '!C48</f>
        <v>-0.001954982364945044</v>
      </c>
      <c r="H48">
        <f>D48+'+charges concentrées'!L48+'poids propre '!D48</f>
        <v>719.5999999999992</v>
      </c>
      <c r="I48">
        <f>E48+'+charges concentrées'!M48+'poids propre '!E48</f>
        <v>708.0000000000002</v>
      </c>
    </row>
    <row r="49" spans="1:9" ht="12.75">
      <c r="A49">
        <f t="shared" si="4"/>
        <v>3.700000000000002</v>
      </c>
      <c r="B49">
        <f t="shared" si="5"/>
        <v>0.0065428238846626866</v>
      </c>
      <c r="C49">
        <f t="shared" si="6"/>
        <v>0.043743588852463273</v>
      </c>
      <c r="D49">
        <f t="shared" si="7"/>
        <v>-4865.500000000003</v>
      </c>
      <c r="E49">
        <f t="shared" si="8"/>
        <v>1315</v>
      </c>
      <c r="F49">
        <f>B49+'+charges concentrées'!J49+'poids propre '!B49</f>
        <v>0.0011653727058737976</v>
      </c>
      <c r="G49">
        <f>C49+'+charges concentrées'!K49+'poids propre '!C49</f>
        <v>-0.0018414022581551472</v>
      </c>
      <c r="H49">
        <f>D49+'+charges concentrées'!L49+'poids propre '!D49</f>
        <v>648.3999999999983</v>
      </c>
      <c r="I49">
        <f>E49+'+charges concentrées'!M49+'poids propre '!E49</f>
        <v>716.0000000000002</v>
      </c>
    </row>
    <row r="50" spans="1:9" ht="12.75">
      <c r="A50">
        <f t="shared" si="4"/>
        <v>3.800000000000002</v>
      </c>
      <c r="B50">
        <f t="shared" si="5"/>
        <v>0.006108949621754019</v>
      </c>
      <c r="C50">
        <f t="shared" si="6"/>
        <v>0.044376273944286976</v>
      </c>
      <c r="D50">
        <f t="shared" si="7"/>
        <v>-4997.000000000003</v>
      </c>
      <c r="E50">
        <f t="shared" si="8"/>
        <v>1315</v>
      </c>
      <c r="F50">
        <f>B50+'+charges concentrées'!J50+'poids propre '!B50</f>
        <v>0.0012192603659105287</v>
      </c>
      <c r="G50">
        <f>C50+'+charges concentrées'!K50+'poids propre '!C50</f>
        <v>-0.0017221178137810898</v>
      </c>
      <c r="H50">
        <f>D50+'+charges concentrées'!L50+'poids propre '!D50</f>
        <v>576.3999999999984</v>
      </c>
      <c r="I50">
        <f>E50+'+charges concentrées'!M50+'poids propre '!E50</f>
        <v>724.0000000000002</v>
      </c>
    </row>
    <row r="51" spans="1:9" ht="12.75">
      <c r="A51">
        <f t="shared" si="4"/>
        <v>3.900000000000002</v>
      </c>
      <c r="B51">
        <f t="shared" si="5"/>
        <v>0.0056635053785011194</v>
      </c>
      <c r="C51">
        <f t="shared" si="6"/>
        <v>0.04496499311080259</v>
      </c>
      <c r="D51">
        <f t="shared" si="7"/>
        <v>-5128.500000000003</v>
      </c>
      <c r="E51">
        <f t="shared" si="8"/>
        <v>1315</v>
      </c>
      <c r="F51">
        <f>B51+'+charges concentrées'!J51+'poids propre '!B51</f>
        <v>0.0012667779379098264</v>
      </c>
      <c r="G51">
        <f>C51+'+charges concentrées'!K51+'poids propre '!C51</f>
        <v>-0.0015977625212409662</v>
      </c>
      <c r="H51">
        <f>D51+'+charges concentrées'!L51+'poids propre '!D51</f>
        <v>503.5999999999992</v>
      </c>
      <c r="I51">
        <f>E51+'+charges concentrées'!M51+'poids propre '!E51</f>
        <v>732.0000000000002</v>
      </c>
    </row>
    <row r="52" spans="1:9" ht="12.75">
      <c r="A52">
        <f t="shared" si="4"/>
        <v>4.000000000000002</v>
      </c>
      <c r="B52">
        <f t="shared" si="5"/>
        <v>0.005206491154903992</v>
      </c>
      <c r="C52">
        <f t="shared" si="6"/>
        <v>0.04550858935397572</v>
      </c>
      <c r="D52">
        <f t="shared" si="7"/>
        <v>-5260.000000000002</v>
      </c>
      <c r="E52">
        <f t="shared" si="8"/>
        <v>1315</v>
      </c>
      <c r="F52">
        <f>B52+'+charges concentrées'!J52+'poids propre '!B52</f>
        <v>0.001307855034158571</v>
      </c>
      <c r="G52">
        <f>C52+'+charges concentrées'!K52+'poids propre '!C52</f>
        <v>-0.0014689769087241483</v>
      </c>
      <c r="H52">
        <f>D52+'+charges concentrées'!L52+'poids propre '!D52</f>
        <v>429.9999999999993</v>
      </c>
      <c r="I52">
        <f>E52+'+charges concentrées'!M52+'poids propre '!E52</f>
        <v>740.0000000000001</v>
      </c>
    </row>
    <row r="53" spans="1:9" ht="12.75">
      <c r="A53">
        <f t="shared" si="4"/>
        <v>4.100000000000001</v>
      </c>
      <c r="B53">
        <f t="shared" si="5"/>
        <v>0.004737906950962634</v>
      </c>
      <c r="C53">
        <f t="shared" si="6"/>
        <v>0.046005905675771924</v>
      </c>
      <c r="D53">
        <f t="shared" si="7"/>
        <v>-5391.500000000002</v>
      </c>
      <c r="E53">
        <f t="shared" si="8"/>
        <v>1315</v>
      </c>
      <c r="F53">
        <f>B53+'+charges concentrées'!J53+'poids propre '!B53</f>
        <v>0.0013424212669436433</v>
      </c>
      <c r="G53">
        <f>C53+'+charges concentrées'!K53+'poids propre '!C53</f>
        <v>-0.0013364085431913642</v>
      </c>
      <c r="H53">
        <f>D53+'+charges concentrées'!L53+'poids propre '!D53</f>
        <v>355.5999999999991</v>
      </c>
      <c r="I53">
        <f>E53+'+charges concentrées'!M53+'poids propre '!E53</f>
        <v>748.0000000000001</v>
      </c>
    </row>
    <row r="54" spans="1:9" ht="12.75">
      <c r="A54">
        <f t="shared" si="4"/>
        <v>4.200000000000001</v>
      </c>
      <c r="B54">
        <f t="shared" si="5"/>
        <v>0.004257752766677046</v>
      </c>
      <c r="C54">
        <f t="shared" si="6"/>
        <v>0.046455785078156765</v>
      </c>
      <c r="D54">
        <f t="shared" si="7"/>
        <v>-5523.000000000002</v>
      </c>
      <c r="E54">
        <f t="shared" si="8"/>
        <v>1315</v>
      </c>
      <c r="F54">
        <f>B54+'+charges concentrées'!J54+'poids propre '!B54</f>
        <v>0.0013704062485519206</v>
      </c>
      <c r="G54">
        <f>C54+'+charges concentrées'!K54+'poids propre '!C54</f>
        <v>-0.0012007120303746417</v>
      </c>
      <c r="H54">
        <f>D54+'+charges concentrées'!L54+'poids propre '!D54</f>
        <v>280.39999999999907</v>
      </c>
      <c r="I54">
        <f>E54+'+charges concentrées'!M54+'poids propre '!E54</f>
        <v>756.0000000000001</v>
      </c>
    </row>
    <row r="55" spans="1:9" ht="12.75">
      <c r="A55">
        <f t="shared" si="4"/>
        <v>4.300000000000001</v>
      </c>
      <c r="B55">
        <f t="shared" si="5"/>
        <v>0.003766028602047225</v>
      </c>
      <c r="C55">
        <f t="shared" si="6"/>
        <v>0.04685707056309585</v>
      </c>
      <c r="D55">
        <f t="shared" si="7"/>
        <v>-5654.500000000001</v>
      </c>
      <c r="E55">
        <f t="shared" si="8"/>
        <v>1315</v>
      </c>
      <c r="F55">
        <f>B55+'+charges concentrées'!J55+'poids propre '!B55</f>
        <v>0.0013917395912702818</v>
      </c>
      <c r="G55">
        <f>C55+'+charges concentrées'!K55+'poids propre '!C55</f>
        <v>-0.0010625490147773142</v>
      </c>
      <c r="H55">
        <f>D55+'+charges concentrées'!L55+'poids propre '!D55</f>
        <v>204.4000000000001</v>
      </c>
      <c r="I55">
        <f>E55+'+charges concentrées'!M55+'poids propre '!E55</f>
        <v>764</v>
      </c>
    </row>
    <row r="56" spans="1:9" ht="12.75">
      <c r="A56">
        <f t="shared" si="4"/>
        <v>4.4</v>
      </c>
      <c r="B56">
        <f t="shared" si="5"/>
        <v>0.0032627344570731716</v>
      </c>
      <c r="C56">
        <f t="shared" si="6"/>
        <v>0.047208605132554746</v>
      </c>
      <c r="D56">
        <f t="shared" si="7"/>
        <v>-5786.000000000001</v>
      </c>
      <c r="E56">
        <f t="shared" si="8"/>
        <v>1315</v>
      </c>
      <c r="F56">
        <f>B56+'+charges concentrées'!J56+'poids propre '!B56</f>
        <v>0.0014063509073856072</v>
      </c>
      <c r="G56">
        <f>C56+'+charges concentrées'!K56+'poids propre '!C56</f>
        <v>-0.0009225881796740172</v>
      </c>
      <c r="H56">
        <f>D56+'+charges concentrées'!L56+'poids propre '!D56</f>
        <v>127.59999999999911</v>
      </c>
      <c r="I56">
        <f>E56+'+charges concentrées'!M56+'poids propre '!E56</f>
        <v>772</v>
      </c>
    </row>
    <row r="57" spans="1:9" ht="12.75">
      <c r="A57">
        <f t="shared" si="4"/>
        <v>4.5</v>
      </c>
      <c r="B57">
        <f t="shared" si="5"/>
        <v>0.0027478703317548895</v>
      </c>
      <c r="C57">
        <f t="shared" si="6"/>
        <v>0.04750923178849901</v>
      </c>
      <c r="D57">
        <f t="shared" si="7"/>
        <v>-5917.5</v>
      </c>
      <c r="E57">
        <f t="shared" si="8"/>
        <v>1315</v>
      </c>
      <c r="F57">
        <f>B57+'+charges concentrées'!J57+'poids propre '!B57</f>
        <v>0.0014141698091847765</v>
      </c>
      <c r="G57">
        <f>C57+'+charges concentrées'!K57+'poids propre '!C57</f>
        <v>-0.0007815052471107312</v>
      </c>
      <c r="H57">
        <f>D57+'+charges concentrées'!L57+'poids propre '!D57</f>
        <v>50.000000000000114</v>
      </c>
      <c r="I57">
        <f>E57+'+charges concentrées'!M57+'poids propre '!E57</f>
        <v>2180</v>
      </c>
    </row>
    <row r="58" spans="1:9" ht="12.75">
      <c r="A58">
        <f t="shared" si="4"/>
        <v>4.6</v>
      </c>
      <c r="B58">
        <f t="shared" si="5"/>
        <v>0.002221436226092376</v>
      </c>
      <c r="C58">
        <f t="shared" si="6"/>
        <v>0.047757793532894235</v>
      </c>
      <c r="D58">
        <f t="shared" si="7"/>
        <v>-6048.999999999999</v>
      </c>
      <c r="E58">
        <f t="shared" si="8"/>
        <v>1315</v>
      </c>
      <c r="F58">
        <f>B58+'+charges concentrées'!J58+'poids propre '!B58</f>
        <v>0.0014089669840565981</v>
      </c>
      <c r="G58">
        <f>C58+'+charges concentrées'!K58+'poids propre '!C58</f>
        <v>-0.0006401882754013197</v>
      </c>
      <c r="H58">
        <f>D58+'+charges concentrées'!L58+'poids propre '!D58</f>
        <v>-168.39999999999827</v>
      </c>
      <c r="I58">
        <f>E58+'+charges concentrées'!M58+'poids propre '!E58</f>
        <v>2188</v>
      </c>
    </row>
    <row r="59" spans="1:9" ht="12.75">
      <c r="A59">
        <f t="shared" si="4"/>
        <v>4.699999999999999</v>
      </c>
      <c r="B59">
        <f t="shared" si="5"/>
        <v>0.0016834321400856305</v>
      </c>
      <c r="C59">
        <f t="shared" si="6"/>
        <v>0.04795313336770601</v>
      </c>
      <c r="D59">
        <f t="shared" si="7"/>
        <v>-6180.499999999999</v>
      </c>
      <c r="E59">
        <f t="shared" si="8"/>
        <v>1315</v>
      </c>
      <c r="F59">
        <f>B59+'+charges concentrées'!J59+'poids propre '!B59</f>
        <v>0.0013845131193898803</v>
      </c>
      <c r="G59">
        <f>C59+'+charges concentrées'!K59+'poids propre '!C59</f>
        <v>-0.0005003535516173701</v>
      </c>
      <c r="H59">
        <f>D59+'+charges concentrées'!L59+'poids propre '!D59</f>
        <v>-387.5999999999991</v>
      </c>
      <c r="I59">
        <f>E59+'+charges concentrées'!M59+'poids propre '!E59</f>
        <v>2196</v>
      </c>
    </row>
    <row r="60" spans="1:9" ht="12.75">
      <c r="A60">
        <f t="shared" si="4"/>
        <v>4.799999999999999</v>
      </c>
      <c r="B60">
        <f t="shared" si="5"/>
        <v>0.0011338580737346564</v>
      </c>
      <c r="C60">
        <f t="shared" si="6"/>
        <v>0.048094094294899886</v>
      </c>
      <c r="D60">
        <f t="shared" si="7"/>
        <v>-6311.999999999998</v>
      </c>
      <c r="E60">
        <f t="shared" si="8"/>
        <v>1315</v>
      </c>
      <c r="F60">
        <f>B60+'+charges concentrées'!J60+'poids propre '!B60</f>
        <v>0.0013407378274715043</v>
      </c>
      <c r="G60">
        <f>C60+'+charges concentrées'!K60+'poids propre '!C60</f>
        <v>-0.0003639296990983927</v>
      </c>
      <c r="H60">
        <f>D60+'+charges concentrées'!L60+'poids propre '!D60</f>
        <v>-607.5999999999973</v>
      </c>
      <c r="I60">
        <f>E60+'+charges concentrées'!M60+'poids propre '!E60</f>
        <v>2204</v>
      </c>
    </row>
    <row r="61" spans="1:9" ht="12.75">
      <c r="A61">
        <f t="shared" si="4"/>
        <v>4.899999999999999</v>
      </c>
      <c r="B61">
        <f t="shared" si="5"/>
        <v>0.0005727140270394481</v>
      </c>
      <c r="C61">
        <f t="shared" si="6"/>
        <v>0.04817951931644146</v>
      </c>
      <c r="D61">
        <f t="shared" si="7"/>
        <v>-6443.499999999998</v>
      </c>
      <c r="E61">
        <f t="shared" si="8"/>
        <v>1315</v>
      </c>
      <c r="F61">
        <f>B61+'+charges concentrées'!J61+'poids propre '!B61</f>
        <v>0.0012775707205883485</v>
      </c>
      <c r="G61">
        <f>C61+'+charges concentrées'!K61+'poids propre '!C61</f>
        <v>-0.00023285237995521874</v>
      </c>
      <c r="H61">
        <f>D61+'+charges concentrées'!L61+'poids propre '!D61</f>
        <v>-828.3999999999972</v>
      </c>
      <c r="I61">
        <f>E61+'+charges concentrées'!M61+'poids propre '!E61</f>
        <v>2212</v>
      </c>
    </row>
    <row r="62" spans="1:9" ht="12.75">
      <c r="A62">
        <f t="shared" si="4"/>
        <v>4.999999999999998</v>
      </c>
      <c r="B62">
        <f t="shared" si="5"/>
        <v>1.0961287315307418E-17</v>
      </c>
      <c r="C62">
        <f t="shared" si="6"/>
        <v>0.0482082514342963</v>
      </c>
      <c r="D62">
        <f t="shared" si="7"/>
        <v>-6575.000000000002</v>
      </c>
      <c r="E62">
        <f t="shared" si="8"/>
        <v>-1315</v>
      </c>
      <c r="F62">
        <f>B62+'+charges concentrées'!J62+'poids propre '!B62</f>
        <v>0.001194941411027293</v>
      </c>
      <c r="G62">
        <f>C62+'+charges concentrées'!K62+'poids propre '!C62</f>
        <v>-0.00010906429506998827</v>
      </c>
      <c r="H62">
        <f>D62+'+charges concentrées'!L62+'poids propre '!D62</f>
        <v>-1050.000000000001</v>
      </c>
      <c r="I62">
        <f>E62+'+charges concentrées'!M62+'poids propre '!E62</f>
        <v>-410.0000000000001</v>
      </c>
    </row>
    <row r="63" spans="1:9" ht="12.75">
      <c r="A63">
        <f t="shared" si="4"/>
        <v>5.099999999999998</v>
      </c>
      <c r="B63">
        <f t="shared" si="5"/>
        <v>-0.0005727140270394272</v>
      </c>
      <c r="C63">
        <f t="shared" si="6"/>
        <v>0.04817951931644147</v>
      </c>
      <c r="D63">
        <f t="shared" si="7"/>
        <v>-6443.500000000003</v>
      </c>
      <c r="E63">
        <f t="shared" si="8"/>
        <v>-1315</v>
      </c>
      <c r="F63">
        <f>B63+'+charges concentrées'!J63+'poids propre '!B63</f>
        <v>0.0011043494914194476</v>
      </c>
      <c r="G63">
        <f>C63+'+charges concentrées'!K63+'poids propre '!C63</f>
        <v>5.870481915339065E-06</v>
      </c>
      <c r="H63">
        <f>D63+'+charges concentrées'!L63+'poids propre '!D63</f>
        <v>-1009.4000000000009</v>
      </c>
      <c r="I63">
        <f>E63+'+charges concentrées'!M63+'poids propre '!E63</f>
        <v>-402.00000000000017</v>
      </c>
    </row>
    <row r="64" spans="1:9" ht="12.75">
      <c r="A64">
        <f t="shared" si="4"/>
        <v>5.1999999999999975</v>
      </c>
      <c r="B64">
        <f aca="true" t="shared" si="9" ref="B64:B95">IF(xi&lt;POS,(REAC*(PORTEEE-POS)*(3*(xk)^2-(PORTEEE)^2+(PORTEEE-POS)^2))/(6*MODYG*10^9*Iz*PORTEEE),(REAC*(PORTEEE-POS)*(3*(xk)^2-(PORTEEE)^2+(PORTEEE-POS)^2))/(6*MODYG*10^9*INERTIE*PORTEEE)-(REAC*(xk-POS)*(xk-POS)/(2*MODYG*10^9*INERTIE)))</f>
        <v>-0.0011338580737346347</v>
      </c>
      <c r="C64">
        <f t="shared" si="6"/>
        <v>0.0480940942948999</v>
      </c>
      <c r="D64">
        <f t="shared" si="7"/>
        <v>-6312.000000000004</v>
      </c>
      <c r="E64">
        <f t="shared" si="8"/>
        <v>-1315</v>
      </c>
      <c r="F64">
        <f>B64+'+charges concentrées'!J64+'poids propre '!B64</f>
        <v>0.0010172945543959206</v>
      </c>
      <c r="G64">
        <f>C64+'+charges concentrées'!K64+'poids propre '!C64</f>
        <v>0.00011192350263338965</v>
      </c>
      <c r="H64">
        <f>D64+'+charges concentrées'!L64+'poids propre '!D64</f>
        <v>-969.6000000000018</v>
      </c>
      <c r="I64">
        <f>E64+'+charges concentrées'!M64+'poids propre '!E64</f>
        <v>-394.0000000000002</v>
      </c>
    </row>
    <row r="65" spans="1:9" ht="12.75">
      <c r="A65">
        <f t="shared" si="4"/>
        <v>5.299999999999997</v>
      </c>
      <c r="B65">
        <f t="shared" si="9"/>
        <v>-0.0016834321400856116</v>
      </c>
      <c r="C65">
        <f t="shared" si="6"/>
        <v>0.047953133367706</v>
      </c>
      <c r="D65">
        <f t="shared" si="7"/>
        <v>-6180.500000000003</v>
      </c>
      <c r="E65">
        <f t="shared" si="8"/>
        <v>-1315</v>
      </c>
      <c r="F65">
        <f>B65+'+charges concentrées'!J65+'poids propre '!B65</f>
        <v>0.0009337062122435943</v>
      </c>
      <c r="G65">
        <f>C65+'+charges concentrées'!K65+'poids propre '!C65</f>
        <v>0.00020944494595688708</v>
      </c>
      <c r="H65">
        <f>D65+'+charges concentrées'!L65+'poids propre '!D65</f>
        <v>-930.5999999999989</v>
      </c>
      <c r="I65">
        <f>E65+'+charges concentrées'!M65+'poids propre '!E65</f>
        <v>-386.0000000000002</v>
      </c>
    </row>
    <row r="66" spans="1:9" ht="12.75">
      <c r="A66">
        <f t="shared" si="4"/>
        <v>5.399999999999997</v>
      </c>
      <c r="B66">
        <f t="shared" si="9"/>
        <v>-0.002221436226092355</v>
      </c>
      <c r="C66">
        <f t="shared" si="6"/>
        <v>0.04775779353289425</v>
      </c>
      <c r="D66">
        <f t="shared" si="7"/>
        <v>-6049.000000000004</v>
      </c>
      <c r="E66">
        <f t="shared" si="8"/>
        <v>-1315</v>
      </c>
      <c r="F66">
        <f>B66+'+charges concentrées'!J66+'poids propre '!B66</f>
        <v>0.0008535140772493459</v>
      </c>
      <c r="G66">
        <f>C66+'+charges concentrées'!K66+'poids propre '!C66</f>
        <v>0.0002987779519873692</v>
      </c>
      <c r="H66">
        <f>D66+'+charges concentrées'!L66+'poids propre '!D66</f>
        <v>-892.4</v>
      </c>
      <c r="I66">
        <f>E66+'+charges concentrées'!M66+'poids propre '!E66</f>
        <v>-378.0000000000002</v>
      </c>
    </row>
    <row r="67" spans="1:9" ht="12.75">
      <c r="A67">
        <f t="shared" si="4"/>
        <v>5.4999999999999964</v>
      </c>
      <c r="B67">
        <f t="shared" si="9"/>
        <v>-0.002747870331754872</v>
      </c>
      <c r="C67">
        <f t="shared" si="6"/>
        <v>0.04750923178849902</v>
      </c>
      <c r="D67">
        <f t="shared" si="7"/>
        <v>-5917.500000000005</v>
      </c>
      <c r="E67">
        <f t="shared" si="8"/>
        <v>-1315</v>
      </c>
      <c r="F67">
        <f>B67+'+charges concentrées'!J67+'poids propre '!B67</f>
        <v>0.0007766477617000542</v>
      </c>
      <c r="G67">
        <f>C67+'+charges concentrées'!K67+'poids propre '!C67</f>
        <v>0.00038025862205493324</v>
      </c>
      <c r="H67">
        <f>D67+'+charges concentrées'!L67+'poids propre '!D67</f>
        <v>-855.0000000000007</v>
      </c>
      <c r="I67">
        <f>E67+'+charges concentrées'!M67+'poids propre '!E67</f>
        <v>-370.0000000000003</v>
      </c>
    </row>
    <row r="68" spans="1:9" ht="12.75">
      <c r="A68">
        <f t="shared" si="4"/>
        <v>5.599999999999996</v>
      </c>
      <c r="B68">
        <f t="shared" si="9"/>
        <v>-0.0032627344570731543</v>
      </c>
      <c r="C68">
        <f t="shared" si="6"/>
        <v>0.047208605132554746</v>
      </c>
      <c r="D68">
        <f t="shared" si="7"/>
        <v>-5786.000000000005</v>
      </c>
      <c r="E68">
        <f t="shared" si="8"/>
        <v>-1315</v>
      </c>
      <c r="F68">
        <f>B68+'+charges concentrées'!J68+'poids propre '!B68</f>
        <v>0.0007030368778826007</v>
      </c>
      <c r="G68">
        <f>C68+'+charges concentrées'!K68+'poids propre '!C68</f>
        <v>0.0004542160187184299</v>
      </c>
      <c r="H68">
        <f>D68+'+charges concentrées'!L68+'poids propre '!D68</f>
        <v>-818.4000000000002</v>
      </c>
      <c r="I68">
        <f>E68+'+charges concentrées'!M68+'poids propre '!E68</f>
        <v>-362.00000000000034</v>
      </c>
    </row>
    <row r="69" spans="1:9" ht="12.75">
      <c r="A69">
        <f t="shared" si="4"/>
        <v>5.699999999999996</v>
      </c>
      <c r="B69">
        <f t="shared" si="9"/>
        <v>-0.003766028602047207</v>
      </c>
      <c r="C69">
        <f t="shared" si="6"/>
        <v>0.04685707056309586</v>
      </c>
      <c r="D69">
        <f t="shared" si="7"/>
        <v>-5654.5000000000055</v>
      </c>
      <c r="E69">
        <f t="shared" si="8"/>
        <v>-1315</v>
      </c>
      <c r="F69">
        <f>B69+'+charges concentrées'!J69+'poids propre '!B69</f>
        <v>0.000632611038083863</v>
      </c>
      <c r="G69">
        <f>C69+'+charges concentrées'!K69+'poids propre '!C69</f>
        <v>0.0005209721657654081</v>
      </c>
      <c r="H69">
        <f>D69+'+charges concentrées'!L69+'poids propre '!D69</f>
        <v>-782.6000000000022</v>
      </c>
      <c r="I69">
        <f>E69+'+charges concentrées'!M69+'poids propre '!E69</f>
        <v>-354.00000000000034</v>
      </c>
    </row>
    <row r="70" spans="1:9" ht="12.75">
      <c r="A70">
        <f t="shared" si="4"/>
        <v>5.799999999999995</v>
      </c>
      <c r="B70">
        <f t="shared" si="9"/>
        <v>-0.004257752766677026</v>
      </c>
      <c r="C70">
        <f t="shared" si="6"/>
        <v>0.04645578507815679</v>
      </c>
      <c r="D70">
        <f t="shared" si="7"/>
        <v>-5523.000000000007</v>
      </c>
      <c r="E70">
        <f t="shared" si="8"/>
        <v>-1315</v>
      </c>
      <c r="F70">
        <f>B70+'+charges concentrées'!J70+'poids propre '!B70</f>
        <v>0.0005652998545907197</v>
      </c>
      <c r="G70">
        <f>C70+'+charges concentrées'!K70+'poids propre '!C70</f>
        <v>0.0005808420482120609</v>
      </c>
      <c r="H70">
        <f>D70+'+charges concentrées'!L70+'poids propre '!D70</f>
        <v>-747.6000000000029</v>
      </c>
      <c r="I70">
        <f>E70+'+charges concentrées'!M70+'poids propre '!E70</f>
        <v>-346.00000000000034</v>
      </c>
    </row>
    <row r="71" spans="1:9" ht="12.75">
      <c r="A71">
        <f t="shared" si="4"/>
        <v>5.899999999999995</v>
      </c>
      <c r="B71">
        <f t="shared" si="9"/>
        <v>-0.004737906950962615</v>
      </c>
      <c r="C71">
        <f t="shared" si="6"/>
        <v>0.04600590567577194</v>
      </c>
      <c r="D71">
        <f t="shared" si="7"/>
        <v>-5391.500000000007</v>
      </c>
      <c r="E71">
        <f t="shared" si="8"/>
        <v>-1315</v>
      </c>
      <c r="F71">
        <f>B71+'+charges concentrées'!J71+'poids propre '!B71</f>
        <v>0.0005010329396900522</v>
      </c>
      <c r="G71">
        <f>C71+'+charges concentrées'!K71+'poids propre '!C71</f>
        <v>0.0006341336123033125</v>
      </c>
      <c r="H71">
        <f>D71+'+charges concentrées'!L71+'poids propre '!D71</f>
        <v>-713.4000000000024</v>
      </c>
      <c r="I71">
        <f>E71+'+charges concentrées'!M71+'poids propre '!E71</f>
        <v>-338.0000000000004</v>
      </c>
    </row>
    <row r="72" spans="1:9" ht="12.75">
      <c r="A72">
        <f t="shared" si="4"/>
        <v>5.999999999999995</v>
      </c>
      <c r="B72">
        <f t="shared" si="9"/>
        <v>-0.005206491154903976</v>
      </c>
      <c r="C72">
        <f t="shared" si="6"/>
        <v>0.04550858935397573</v>
      </c>
      <c r="D72">
        <f t="shared" si="7"/>
        <v>-5260.000000000007</v>
      </c>
      <c r="E72">
        <f t="shared" si="8"/>
        <v>-1315</v>
      </c>
      <c r="F72">
        <f>B72+'+charges concentrées'!J72+'poids propre '!B72</f>
        <v>0.00043973990566873746</v>
      </c>
      <c r="G72">
        <f>C72+'+charges concentrées'!K72+'poids propre '!C72</f>
        <v>0.0006811477655127209</v>
      </c>
      <c r="H72">
        <f>D72+'+charges concentrées'!L72+'poids propre '!D72</f>
        <v>-680.0000000000027</v>
      </c>
      <c r="I72">
        <f>E72+'+charges concentrées'!M72+'poids propre '!E72</f>
        <v>-330.00000000000045</v>
      </c>
    </row>
    <row r="73" spans="1:9" ht="12.75">
      <c r="A73">
        <f t="shared" si="4"/>
        <v>6.099999999999994</v>
      </c>
      <c r="B73">
        <f t="shared" si="9"/>
        <v>-0.0056635053785011056</v>
      </c>
      <c r="C73">
        <f t="shared" si="6"/>
        <v>0.04496499311080262</v>
      </c>
      <c r="D73">
        <f t="shared" si="7"/>
        <v>-5128.500000000007</v>
      </c>
      <c r="E73">
        <f t="shared" si="8"/>
        <v>-1315</v>
      </c>
      <c r="F73">
        <f>B73+'+charges concentrées'!J73+'poids propre '!B73</f>
        <v>0.0003813503648136577</v>
      </c>
      <c r="G73">
        <f>C73+'+charges concentrées'!K73+'poids propre '!C73</f>
        <v>0.000722178376542584</v>
      </c>
      <c r="H73">
        <f>D73+'+charges concentrées'!L73+'poids propre '!D73</f>
        <v>-647.4000000000013</v>
      </c>
      <c r="I73">
        <f>E73+'+charges concentrées'!M73+'poids propre '!E73</f>
        <v>-322.00000000000045</v>
      </c>
    </row>
    <row r="74" spans="1:9" ht="12.75">
      <c r="A74">
        <f t="shared" si="4"/>
        <v>6.199999999999994</v>
      </c>
      <c r="B74">
        <f t="shared" si="9"/>
        <v>-0.006108949621754002</v>
      </c>
      <c r="C74">
        <f t="shared" si="6"/>
        <v>0.044376273944287004</v>
      </c>
      <c r="D74">
        <f t="shared" si="7"/>
        <v>-4997.000000000009</v>
      </c>
      <c r="E74">
        <f t="shared" si="8"/>
        <v>-1315</v>
      </c>
      <c r="F74">
        <f>B74+'+charges concentrées'!J74+'poids propre '!B74</f>
        <v>0.00032579392941168737</v>
      </c>
      <c r="G74">
        <f>C74+'+charges concentrées'!K74+'poids propre '!C74</f>
        <v>0.0007575122753238992</v>
      </c>
      <c r="H74">
        <f>D74+'+charges concentrées'!L74+'poids propre '!D74</f>
        <v>-615.6000000000031</v>
      </c>
      <c r="I74">
        <f>E74+'+charges concentrées'!M74+'poids propre '!E74</f>
        <v>-314.00000000000045</v>
      </c>
    </row>
    <row r="75" spans="1:9" ht="12.75">
      <c r="A75">
        <f t="shared" si="4"/>
        <v>6.299999999999994</v>
      </c>
      <c r="B75">
        <f t="shared" si="9"/>
        <v>-0.006542823884662669</v>
      </c>
      <c r="C75">
        <f aca="true" t="shared" si="10" ref="C75:C106">IF(xk&lt;POS,(REAC*(PORTEEE-POS)*xk*((xk)^2-(PORTEEE)^2+(PORTEEE-POS)^2))/(6*MODYG*10^9*INERTIE*PORTEEE),(REAC*(PORTEEE-POS)*xk*((xk)^2-(PORTEEE)^2+(PORTEEE-POS)^2))/(6*MODYG*10^9*INERTIE*PORTEEE)-(REAC*(xk-POS)^3)/(6*MODYG*10^9*INERTIE))</f>
        <v>0.043743588852463294</v>
      </c>
      <c r="D75">
        <f aca="true" t="shared" si="11" ref="D75:D106">IF(xi&lt;POS,REAC*(PORTEEE-POS)*xk/PORTEEE,REAC*(PORTEEE-POS)*xk/PORTEEE+REAC*(POS-xk))</f>
        <v>-4865.500000000007</v>
      </c>
      <c r="E75">
        <f aca="true" t="shared" si="12" ref="E75:E106">IF(xk&lt;POS,-REAC*(PORTEEE-POS)/PORTEEE,-REAC*(PORTEEE-POS)/PORTEEE+REAC)</f>
        <v>-1315</v>
      </c>
      <c r="F75">
        <f>B75+'+charges concentrées'!J75+'poids propre '!B75</f>
        <v>0.00027300021174971</v>
      </c>
      <c r="G75">
        <f>C75+'+charges concentrées'!K75+'poids propre '!C75</f>
        <v>0.0007874292530162565</v>
      </c>
      <c r="H75">
        <f>D75+'+charges concentrées'!L75+'poids propre '!D75</f>
        <v>-584.6000000000012</v>
      </c>
      <c r="I75">
        <f>E75+'+charges concentrées'!M75+'poids propre '!E75</f>
        <v>-306.0000000000005</v>
      </c>
    </row>
    <row r="76" spans="1:9" ht="12.75">
      <c r="A76">
        <f t="shared" si="4"/>
        <v>6.399999999999993</v>
      </c>
      <c r="B76">
        <f t="shared" si="9"/>
        <v>-0.006965128167227103</v>
      </c>
      <c r="C76">
        <f t="shared" si="10"/>
        <v>0.04306809483336594</v>
      </c>
      <c r="D76">
        <f t="shared" si="11"/>
        <v>-4734.000000000009</v>
      </c>
      <c r="E76">
        <f t="shared" si="12"/>
        <v>-1315</v>
      </c>
      <c r="F76">
        <f>B76+'+charges concentrées'!J76+'poids propre '!B76</f>
        <v>0.00022289882411460015</v>
      </c>
      <c r="G76">
        <f>C76+'+charges concentrées'!K76+'poids propre '!C76</f>
        <v>0.0008122020620080529</v>
      </c>
      <c r="H76">
        <f>D76+'+charges concentrées'!L76+'poids propre '!D76</f>
        <v>-554.4000000000025</v>
      </c>
      <c r="I76">
        <f>E76+'+charges concentrées'!M76+'poids propre '!E76</f>
        <v>-298.00000000000057</v>
      </c>
    </row>
    <row r="77" spans="1:9" ht="12.75">
      <c r="A77">
        <f t="shared" si="4"/>
        <v>6.499999999999993</v>
      </c>
      <c r="B77">
        <f t="shared" si="9"/>
        <v>-0.007375862469447304</v>
      </c>
      <c r="C77">
        <f t="shared" si="10"/>
        <v>0.04235094888502936</v>
      </c>
      <c r="D77">
        <f t="shared" si="11"/>
        <v>-4602.500000000009</v>
      </c>
      <c r="E77">
        <f t="shared" si="12"/>
        <v>-1315</v>
      </c>
      <c r="F77">
        <f>B77+'+charges concentrées'!J77+'poids propre '!B77</f>
        <v>0.00017541937879324396</v>
      </c>
      <c r="G77">
        <f>C77+'+charges concentrées'!K77+'poids propre '!C77</f>
        <v>0.0008320964159163179</v>
      </c>
      <c r="H77">
        <f>D77+'+charges concentrées'!L77+'poids propre '!D77</f>
        <v>-525.0000000000008</v>
      </c>
      <c r="I77">
        <f>E77+'+charges concentrées'!M77+'poids propre '!E77</f>
        <v>-290.00000000000057</v>
      </c>
    </row>
    <row r="78" spans="1:9" ht="12.75">
      <c r="A78">
        <f aca="true" t="shared" si="13" ref="A78:A112">A77+0.1</f>
        <v>6.5999999999999925</v>
      </c>
      <c r="B78">
        <f t="shared" si="9"/>
        <v>-0.007775026791323284</v>
      </c>
      <c r="C78">
        <f t="shared" si="10"/>
        <v>0.04159330800548796</v>
      </c>
      <c r="D78">
        <f t="shared" si="11"/>
        <v>-4471.000000000009</v>
      </c>
      <c r="E78">
        <f t="shared" si="12"/>
        <v>-1315</v>
      </c>
      <c r="F78">
        <f>B78+'+charges concentrées'!J78+'poids propre '!B78</f>
        <v>0.00013049148807251182</v>
      </c>
      <c r="G78">
        <f>C78+'+charges concentrées'!K78+'poids propre '!C78</f>
        <v>0.0008473709895867251</v>
      </c>
      <c r="H78">
        <f>D78+'+charges concentrées'!L78+'poids propre '!D78</f>
        <v>-496.40000000000043</v>
      </c>
      <c r="I78">
        <f>E78+'+charges concentrées'!M78+'poids propre '!E78</f>
        <v>-282.00000000000057</v>
      </c>
    </row>
    <row r="79" spans="1:9" ht="12.75">
      <c r="A79">
        <f t="shared" si="13"/>
        <v>6.699999999999992</v>
      </c>
      <c r="B79">
        <f t="shared" si="9"/>
        <v>-0.008162621132855019</v>
      </c>
      <c r="C79">
        <f t="shared" si="10"/>
        <v>0.04079632919277618</v>
      </c>
      <c r="D79">
        <f t="shared" si="11"/>
        <v>-4339.50000000001</v>
      </c>
      <c r="E79">
        <f t="shared" si="12"/>
        <v>-1315</v>
      </c>
      <c r="F79">
        <f>B79+'+charges concentrées'!J79+'poids propre '!B79</f>
        <v>8.804476423929166E-05</v>
      </c>
      <c r="G79">
        <f>C79+'+charges concentrées'!K79+'poids propre '!C79</f>
        <v>0.0008582774190937174</v>
      </c>
      <c r="H79">
        <f>D79+'+charges concentrées'!L79+'poids propre '!D79</f>
        <v>-468.60000000000184</v>
      </c>
      <c r="I79">
        <f>E79+'+charges concentrées'!M79+'poids propre '!E79</f>
        <v>-274.0000000000007</v>
      </c>
    </row>
    <row r="80" spans="1:9" ht="12.75">
      <c r="A80">
        <f t="shared" si="13"/>
        <v>6.799999999999992</v>
      </c>
      <c r="B80">
        <f t="shared" si="9"/>
        <v>-0.00853864549404253</v>
      </c>
      <c r="C80">
        <f t="shared" si="10"/>
        <v>0.03996116944492844</v>
      </c>
      <c r="D80">
        <f t="shared" si="11"/>
        <v>-4208.000000000011</v>
      </c>
      <c r="E80">
        <f t="shared" si="12"/>
        <v>-1315</v>
      </c>
      <c r="F80">
        <f>B80+'+charges concentrées'!J80+'poids propre '!B80</f>
        <v>4.8008819580459914E-05</v>
      </c>
      <c r="G80">
        <f>C80+'+charges concentrées'!K80+'poids propre '!C80</f>
        <v>0.0008650603017403922</v>
      </c>
      <c r="H80">
        <f>D80+'+charges concentrées'!L80+'poids propre '!D80</f>
        <v>-441.60000000000196</v>
      </c>
      <c r="I80">
        <f>E80+'+charges concentrées'!M80+'poids propre '!E80</f>
        <v>-266.0000000000007</v>
      </c>
    </row>
    <row r="81" spans="1:9" ht="12.75">
      <c r="A81">
        <f t="shared" si="13"/>
        <v>6.8999999999999915</v>
      </c>
      <c r="B81">
        <f t="shared" si="9"/>
        <v>-0.00890309987488581</v>
      </c>
      <c r="C81">
        <f t="shared" si="10"/>
        <v>0.03908898575997915</v>
      </c>
      <c r="D81">
        <f t="shared" si="11"/>
        <v>-4076.500000000012</v>
      </c>
      <c r="E81">
        <f t="shared" si="12"/>
        <v>-1315</v>
      </c>
      <c r="F81">
        <f>B81+'+charges concentrées'!J81+'poids propre '!B81</f>
        <v>1.0313266382890214E-05</v>
      </c>
      <c r="G81">
        <f>C81+'+charges concentrées'!K81+'poids propre '!C81</f>
        <v>0.0008679571960585218</v>
      </c>
      <c r="H81">
        <f>D81+'+charges concentrées'!L81+'poids propre '!D81</f>
        <v>-415.4000000000034</v>
      </c>
      <c r="I81">
        <f>E81+'+charges concentrées'!M81+'poids propre '!E81</f>
        <v>-258.0000000000007</v>
      </c>
    </row>
    <row r="82" spans="1:9" ht="12.75">
      <c r="A82">
        <f t="shared" si="13"/>
        <v>6.999999999999991</v>
      </c>
      <c r="B82">
        <f t="shared" si="9"/>
        <v>-0.009255984275384856</v>
      </c>
      <c r="C82">
        <f t="shared" si="10"/>
        <v>0.03818093513596277</v>
      </c>
      <c r="D82">
        <f t="shared" si="11"/>
        <v>-3945.0000000000127</v>
      </c>
      <c r="E82">
        <f t="shared" si="12"/>
        <v>-1315</v>
      </c>
      <c r="F82">
        <f>B82+'+charges concentrées'!J82+'poids propre '!B82</f>
        <v>-2.5112283066528645E-05</v>
      </c>
      <c r="G82">
        <f>C82+'+charges concentrées'!K82+'poids propre '!C82</f>
        <v>0.0008671986218085808</v>
      </c>
      <c r="H82">
        <f>D82+'+charges concentrées'!L82+'poids propre '!D82</f>
        <v>-390.0000000000026</v>
      </c>
      <c r="I82">
        <f>E82+'+charges concentrées'!M82+'poids propre '!E82</f>
        <v>-250.00000000000068</v>
      </c>
    </row>
    <row r="83" spans="1:9" ht="12.75">
      <c r="A83">
        <f t="shared" si="13"/>
        <v>7.099999999999991</v>
      </c>
      <c r="B83">
        <f t="shared" si="9"/>
        <v>-0.009597298695539682</v>
      </c>
      <c r="C83">
        <f t="shared" si="10"/>
        <v>0.03723817457091366</v>
      </c>
      <c r="D83">
        <f t="shared" si="11"/>
        <v>-3813.5000000000136</v>
      </c>
      <c r="E83">
        <f t="shared" si="12"/>
        <v>-1315</v>
      </c>
      <c r="F83">
        <f>B83+'+charges concentrées'!J83+'poids propre '!B83</f>
        <v>-5.833821648092738E-05</v>
      </c>
      <c r="G83">
        <f>C83+'+charges concentrées'!K83+'poids propre '!C83</f>
        <v>0.0008630080599797176</v>
      </c>
      <c r="H83">
        <f>D83+'+charges concentrées'!L83+'poids propre '!D83</f>
        <v>-365.40000000000384</v>
      </c>
      <c r="I83">
        <f>E83+'+charges concentrées'!M83+'poids propre '!E83</f>
        <v>-242.00000000000068</v>
      </c>
    </row>
    <row r="84" spans="1:9" ht="12.75">
      <c r="A84">
        <f t="shared" si="13"/>
        <v>7.19999999999999</v>
      </c>
      <c r="B84">
        <f t="shared" si="9"/>
        <v>-0.009927043135350262</v>
      </c>
      <c r="C84">
        <f t="shared" si="10"/>
        <v>0.0362618610628663</v>
      </c>
      <c r="D84">
        <f t="shared" si="11"/>
        <v>-3682.0000000000127</v>
      </c>
      <c r="E84">
        <f t="shared" si="12"/>
        <v>-1315</v>
      </c>
      <c r="F84">
        <f>B84+'+charges concentrées'!J84+'poids propre '!B84</f>
        <v>-8.94349215734135E-05</v>
      </c>
      <c r="G84">
        <f>C84+'+charges concentrées'!K84+'poids propre '!C84</f>
        <v>0.0008556019527897907</v>
      </c>
      <c r="H84">
        <f>D84+'+charges concentrées'!L84+'poids propre '!D84</f>
        <v>-341.60000000000207</v>
      </c>
      <c r="I84">
        <f>E84+'+charges concentrées'!M84+'poids propre '!E84</f>
        <v>-234.0000000000008</v>
      </c>
    </row>
    <row r="85" spans="1:9" ht="12.75">
      <c r="A85">
        <f t="shared" si="13"/>
        <v>7.29999999999999</v>
      </c>
      <c r="B85">
        <f t="shared" si="9"/>
        <v>-0.010245217594816622</v>
      </c>
      <c r="C85">
        <f t="shared" si="10"/>
        <v>0.035253151609855087</v>
      </c>
      <c r="D85">
        <f t="shared" si="11"/>
        <v>-3550.5000000000136</v>
      </c>
      <c r="E85">
        <f t="shared" si="12"/>
        <v>-1315</v>
      </c>
      <c r="F85">
        <f>B85+'+charges concentrées'!J85+'poids propre '!B85</f>
        <v>-0.00011847278605712553</v>
      </c>
      <c r="G85">
        <f>C85+'+charges concentrées'!K85+'poids propre '!C85</f>
        <v>0.0008451897036853293</v>
      </c>
      <c r="H85">
        <f>D85+'+charges concentrées'!L85+'poids propre '!D85</f>
        <v>-318.6000000000031</v>
      </c>
      <c r="I85">
        <f>E85+'+charges concentrées'!M85+'poids propre '!E85</f>
        <v>-226.0000000000008</v>
      </c>
    </row>
    <row r="86" spans="1:9" ht="12.75">
      <c r="A86">
        <f t="shared" si="13"/>
        <v>7.39999999999999</v>
      </c>
      <c r="B86">
        <f t="shared" si="9"/>
        <v>-0.010551822073938743</v>
      </c>
      <c r="C86">
        <f t="shared" si="10"/>
        <v>0.03421320320991446</v>
      </c>
      <c r="D86">
        <f t="shared" si="11"/>
        <v>-3419.0000000000146</v>
      </c>
      <c r="E86">
        <f t="shared" si="12"/>
        <v>-1315</v>
      </c>
      <c r="F86">
        <f>B86+'+charges concentrées'!J86+'poids propre '!B86</f>
        <v>-0.00014552219764517055</v>
      </c>
      <c r="G86">
        <f>C86+'+charges concentrées'!K86+'poids propre '!C86</f>
        <v>0.0008319736773415532</v>
      </c>
      <c r="H86">
        <f>D86+'+charges concentrées'!L86+'poids propre '!D86</f>
        <v>-296.4000000000044</v>
      </c>
      <c r="I86">
        <f>E86+'+charges concentrées'!M86+'poids propre '!E86</f>
        <v>-218.0000000000008</v>
      </c>
    </row>
    <row r="87" spans="1:9" ht="12.75">
      <c r="A87">
        <f t="shared" si="13"/>
        <v>7.499999999999989</v>
      </c>
      <c r="B87">
        <f t="shared" si="9"/>
        <v>-0.010846856572716643</v>
      </c>
      <c r="C87">
        <f t="shared" si="10"/>
        <v>0.03314317286107882</v>
      </c>
      <c r="D87">
        <f t="shared" si="11"/>
        <v>-3287.5000000000136</v>
      </c>
      <c r="E87">
        <f t="shared" si="12"/>
        <v>-1315</v>
      </c>
      <c r="F87">
        <f>B87+'+charges concentrées'!J87+'poids propre '!B87</f>
        <v>-0.00017065354405067885</v>
      </c>
      <c r="G87">
        <f>C87+'+charges concentrées'!K87+'poids propre '!C87</f>
        <v>0.0008161491996623704</v>
      </c>
      <c r="H87">
        <f>D87+'+charges concentrées'!L87+'poids propre '!D87</f>
        <v>-275.0000000000023</v>
      </c>
      <c r="I87">
        <f>E87+'+charges concentrées'!M87+'poids propre '!E87</f>
        <v>-210.0000000000009</v>
      </c>
    </row>
    <row r="88" spans="1:9" ht="12.75">
      <c r="A88">
        <f t="shared" si="13"/>
        <v>7.599999999999989</v>
      </c>
      <c r="B88">
        <f t="shared" si="9"/>
        <v>-0.011130321091150306</v>
      </c>
      <c r="C88">
        <f t="shared" si="10"/>
        <v>0.032044217561382614</v>
      </c>
      <c r="D88">
        <f t="shared" si="11"/>
        <v>-3156.0000000000146</v>
      </c>
      <c r="E88">
        <f t="shared" si="12"/>
        <v>-1315</v>
      </c>
      <c r="F88">
        <f>B88+'+charges concentrées'!J88+'poids propre '!B88</f>
        <v>-0.00019393721298676314</v>
      </c>
      <c r="G88">
        <f>C88+'+charges concentrées'!K88+'poids propre '!C88</f>
        <v>0.0007979045577804038</v>
      </c>
      <c r="H88">
        <f>D88+'+charges concentrées'!L88+'poids propre '!D88</f>
        <v>-254.40000000000316</v>
      </c>
      <c r="I88">
        <f>E88+'+charges concentrées'!M88+'poids propre '!E88</f>
        <v>-202.0000000000009</v>
      </c>
    </row>
    <row r="89" spans="1:9" ht="12.75">
      <c r="A89">
        <f t="shared" si="13"/>
        <v>7.699999999999989</v>
      </c>
      <c r="B89">
        <f t="shared" si="9"/>
        <v>-0.011402215629239734</v>
      </c>
      <c r="C89">
        <f t="shared" si="10"/>
        <v>0.030917494308860254</v>
      </c>
      <c r="D89">
        <f t="shared" si="11"/>
        <v>-3024.5000000000155</v>
      </c>
      <c r="E89">
        <f t="shared" si="12"/>
        <v>-1315</v>
      </c>
      <c r="F89">
        <f>B89+'+charges concentrées'!J89+'poids propre '!B89</f>
        <v>-0.00021544359216654763</v>
      </c>
      <c r="G89">
        <f>C89+'+charges concentrées'!K89+'poids propre '!C89</f>
        <v>0.0007774210000569028</v>
      </c>
      <c r="H89">
        <f>D89+'+charges concentrées'!L89+'poids propre '!D89</f>
        <v>-234.60000000000218</v>
      </c>
      <c r="I89">
        <f>E89+'+charges concentrées'!M89+'poids propre '!E89</f>
        <v>-194.0000000000009</v>
      </c>
    </row>
    <row r="90" spans="1:9" ht="12.75">
      <c r="A90">
        <f t="shared" si="13"/>
        <v>7.799999999999988</v>
      </c>
      <c r="B90">
        <f t="shared" si="9"/>
        <v>-0.01166254018698494</v>
      </c>
      <c r="C90">
        <f t="shared" si="10"/>
        <v>0.029764160101546144</v>
      </c>
      <c r="D90">
        <f t="shared" si="11"/>
        <v>-2893.0000000000146</v>
      </c>
      <c r="E90">
        <f t="shared" si="12"/>
        <v>-1315</v>
      </c>
      <c r="F90">
        <f>B90+'+charges concentrées'!J90+'poids propre '!B90</f>
        <v>-0.00023524306930315653</v>
      </c>
      <c r="G90">
        <f>C90+'+charges concentrées'!K90+'poids propre '!C90</f>
        <v>0.0007548727360818649</v>
      </c>
      <c r="H90">
        <f>D90+'+charges concentrées'!L90+'poids propre '!D90</f>
        <v>-215.60000000000093</v>
      </c>
      <c r="I90">
        <f>E90+'+charges concentrées'!M90+'poids propre '!E90</f>
        <v>-186.0000000000009</v>
      </c>
    </row>
    <row r="91" spans="1:9" ht="12.75">
      <c r="A91">
        <f t="shared" si="13"/>
        <v>7.899999999999988</v>
      </c>
      <c r="B91">
        <f t="shared" si="9"/>
        <v>-0.011911294764385908</v>
      </c>
      <c r="C91">
        <f t="shared" si="10"/>
        <v>0.02858537193747474</v>
      </c>
      <c r="D91">
        <f t="shared" si="11"/>
        <v>-2761.5000000000155</v>
      </c>
      <c r="E91">
        <f t="shared" si="12"/>
        <v>-1315</v>
      </c>
      <c r="F91">
        <f>B91+'+charges concentrées'!J91+'poids propre '!B91</f>
        <v>-0.00025340603210969323</v>
      </c>
      <c r="G91">
        <f>C91+'+charges concentrées'!K91+'poids propre '!C91</f>
        <v>0.0007304269366739452</v>
      </c>
      <c r="H91">
        <f>D91+'+charges concentrées'!L91+'poids propre '!D91</f>
        <v>-197.4000000000009</v>
      </c>
      <c r="I91">
        <f>E91+'+charges concentrées'!M91+'poids propre '!E91</f>
        <v>-178.0000000000009</v>
      </c>
    </row>
    <row r="92" spans="1:9" ht="12.75">
      <c r="A92">
        <f t="shared" si="13"/>
        <v>7.999999999999988</v>
      </c>
      <c r="B92">
        <f t="shared" si="9"/>
        <v>-0.012148479361442643</v>
      </c>
      <c r="C92">
        <f t="shared" si="10"/>
        <v>0.027382286814680454</v>
      </c>
      <c r="D92">
        <f t="shared" si="11"/>
        <v>-2630.0000000000164</v>
      </c>
      <c r="E92">
        <f t="shared" si="12"/>
        <v>-1315</v>
      </c>
      <c r="F92">
        <f>B92+'+charges concentrées'!J92+'poids propre '!B92</f>
        <v>-0.0002700028682993045</v>
      </c>
      <c r="G92">
        <f>C92+'+charges concentrées'!K92+'poids propre '!C92</f>
        <v>0.0007042437338804887</v>
      </c>
      <c r="H92">
        <f>D92+'+charges concentrées'!L92+'poids propre '!D92</f>
        <v>-180.00000000000148</v>
      </c>
      <c r="I92">
        <f>E92+'+charges concentrées'!M92+'poids propre '!E92</f>
        <v>-170.00000000000102</v>
      </c>
    </row>
    <row r="93" spans="1:9" ht="12.75">
      <c r="A93">
        <f t="shared" si="13"/>
        <v>8.099999999999987</v>
      </c>
      <c r="B93">
        <f t="shared" si="9"/>
        <v>-0.012374093978155146</v>
      </c>
      <c r="C93">
        <f t="shared" si="10"/>
        <v>0.026156061731197708</v>
      </c>
      <c r="D93">
        <f t="shared" si="11"/>
        <v>-2498.5000000000155</v>
      </c>
      <c r="E93">
        <f t="shared" si="12"/>
        <v>-1315</v>
      </c>
      <c r="F93">
        <f>B93+'+charges concentrées'!J93+'poids propre '!B93</f>
        <v>-0.0002851039655850998</v>
      </c>
      <c r="G93">
        <f>C93+'+charges concentrées'!K93+'poids propre '!C93</f>
        <v>0.0006764762209775397</v>
      </c>
      <c r="H93">
        <f>D93+'+charges concentrées'!L93+'poids propre '!D93</f>
        <v>-163.40000000000043</v>
      </c>
      <c r="I93">
        <f>E93+'+charges concentrées'!M93+'poids propre '!E93</f>
        <v>-162.00000000000102</v>
      </c>
    </row>
    <row r="94" spans="1:9" ht="12.75">
      <c r="A94">
        <f t="shared" si="13"/>
        <v>8.199999999999987</v>
      </c>
      <c r="B94">
        <f t="shared" si="9"/>
        <v>-0.012588138614523424</v>
      </c>
      <c r="C94">
        <f t="shared" si="10"/>
        <v>0.024907853685060908</v>
      </c>
      <c r="D94">
        <f t="shared" si="11"/>
        <v>-2367.0000000000164</v>
      </c>
      <c r="E94">
        <f t="shared" si="12"/>
        <v>-1315</v>
      </c>
      <c r="F94">
        <f>B94+'+charges concentrées'!J94+'poids propre '!B94</f>
        <v>-0.00029877971168018906</v>
      </c>
      <c r="G94">
        <f>C94+'+charges concentrées'!K94+'poids propre '!C94</f>
        <v>0.0006472704524698161</v>
      </c>
      <c r="H94">
        <f>D94+'+charges concentrées'!L94+'poids propre '!D94</f>
        <v>-147.60000000000048</v>
      </c>
      <c r="I94">
        <f>E94+'+charges concentrées'!M94+'poids propre '!E94</f>
        <v>-154.00000000000102</v>
      </c>
    </row>
    <row r="95" spans="1:9" ht="12.75">
      <c r="A95">
        <f t="shared" si="13"/>
        <v>8.299999999999986</v>
      </c>
      <c r="B95">
        <f t="shared" si="9"/>
        <v>-0.012790613270547473</v>
      </c>
      <c r="C95">
        <f t="shared" si="10"/>
        <v>0.023638819674304503</v>
      </c>
      <c r="D95">
        <f t="shared" si="11"/>
        <v>-2235.500000000018</v>
      </c>
      <c r="E95">
        <f t="shared" si="12"/>
        <v>-1315</v>
      </c>
      <c r="F95">
        <f>B95+'+charges concentrées'!J95+'poids propre '!B95</f>
        <v>-0.0003111004942977116</v>
      </c>
      <c r="G95">
        <f>C95+'+charges concentrées'!K95+'poids propre '!C95</f>
        <v>0.0006167654440907512</v>
      </c>
      <c r="H95">
        <f>D95+'+charges concentrées'!L95+'poids propre '!D95</f>
        <v>-132.60000000000275</v>
      </c>
      <c r="I95">
        <f>E95+'+charges concentrées'!M95+'poids propre '!E95</f>
        <v>-146.00000000000114</v>
      </c>
    </row>
    <row r="96" spans="1:9" ht="12.75">
      <c r="A96">
        <f t="shared" si="13"/>
        <v>8.399999999999986</v>
      </c>
      <c r="B96">
        <f aca="true" t="shared" si="14" ref="B96:B112">IF(xi&lt;POS,(REAC*(PORTEEE-POS)*(3*(xk)^2-(PORTEEE)^2+(PORTEEE-POS)^2))/(6*MODYG*10^9*Iz*PORTEEE),(REAC*(PORTEEE-POS)*(3*(xk)^2-(PORTEEE)^2+(PORTEEE-POS)^2))/(6*MODYG*10^9*INERTIE*PORTEEE)-(REAC*(xk-POS)*(xk-POS)/(2*MODYG*10^9*INERTIE)))</f>
        <v>-0.01298151794622728</v>
      </c>
      <c r="C96">
        <f t="shared" si="10"/>
        <v>0.022350116696962904</v>
      </c>
      <c r="D96">
        <f t="shared" si="11"/>
        <v>-2104.000000000018</v>
      </c>
      <c r="E96">
        <f t="shared" si="12"/>
        <v>-1315</v>
      </c>
      <c r="F96">
        <f>B96+'+charges concentrées'!J96+'poids propre '!B96</f>
        <v>-0.00032213670115077827</v>
      </c>
      <c r="G96">
        <f>C96+'+charges concentrées'!K96+'poids propre '!C96</f>
        <v>0.0005850931728024252</v>
      </c>
      <c r="H96">
        <f>D96+'+charges concentrées'!L96+'poids propre '!D96</f>
        <v>-118.4000000000027</v>
      </c>
      <c r="I96">
        <f>E96+'+charges concentrées'!M96+'poids propre '!E96</f>
        <v>-138.00000000000114</v>
      </c>
    </row>
    <row r="97" spans="1:9" ht="12.75">
      <c r="A97">
        <f t="shared" si="13"/>
        <v>8.499999999999986</v>
      </c>
      <c r="B97">
        <f t="shared" si="14"/>
        <v>-0.013160852641562866</v>
      </c>
      <c r="C97">
        <f t="shared" si="10"/>
        <v>0.02104290175107052</v>
      </c>
      <c r="D97">
        <f t="shared" si="11"/>
        <v>-1972.50000000002</v>
      </c>
      <c r="E97">
        <f t="shared" si="12"/>
        <v>-1315</v>
      </c>
      <c r="F97">
        <f>B97+'+charges concentrées'!J97+'poids propre '!B97</f>
        <v>-0.0003319587199525015</v>
      </c>
      <c r="G97">
        <f>C97+'+charges concentrées'!K97+'poids propre '!C97</f>
        <v>0.0005523785767956417</v>
      </c>
      <c r="H97">
        <f>D97+'+charges concentrées'!L97+'poids propre '!D97</f>
        <v>-105.00000000000313</v>
      </c>
      <c r="I97">
        <f>E97+'+charges concentrées'!M97+'poids propre '!E97</f>
        <v>-130.00000000000114</v>
      </c>
    </row>
    <row r="98" spans="1:9" ht="12.75">
      <c r="A98">
        <f t="shared" si="13"/>
        <v>8.599999999999985</v>
      </c>
      <c r="B98">
        <f t="shared" si="14"/>
        <v>-0.013328617356554223</v>
      </c>
      <c r="C98">
        <f t="shared" si="10"/>
        <v>0.0197183318346618</v>
      </c>
      <c r="D98">
        <f t="shared" si="11"/>
        <v>-1841.00000000002</v>
      </c>
      <c r="E98">
        <f t="shared" si="12"/>
        <v>-1315</v>
      </c>
      <c r="F98">
        <f>B98+'+charges concentrées'!J98+'poids propre '!B98</f>
        <v>-0.0003406369384160264</v>
      </c>
      <c r="G98">
        <f>C98+'+charges concentrées'!K98+'poids propre '!C98</f>
        <v>0.0005187395554898735</v>
      </c>
      <c r="H98">
        <f>D98+'+charges concentrées'!L98+'poids propre '!D98</f>
        <v>-92.4000000000031</v>
      </c>
      <c r="I98">
        <f>E98+'+charges concentrées'!M98+'poids propre '!E98</f>
        <v>-122.00000000000114</v>
      </c>
    </row>
    <row r="99" spans="1:9" ht="12.75">
      <c r="A99">
        <f t="shared" si="13"/>
        <v>8.699999999999985</v>
      </c>
      <c r="B99">
        <f t="shared" si="14"/>
        <v>-0.013484812091201344</v>
      </c>
      <c r="C99">
        <f t="shared" si="10"/>
        <v>0.018377563945771162</v>
      </c>
      <c r="D99">
        <f t="shared" si="11"/>
        <v>-1709.5000000000218</v>
      </c>
      <c r="E99">
        <f t="shared" si="12"/>
        <v>-1315</v>
      </c>
      <c r="F99">
        <f>B99+'+charges concentrées'!J99+'poids propre '!B99</f>
        <v>-0.0003482417442544545</v>
      </c>
      <c r="G99">
        <f>C99+'+charges concentrées'!K99+'poids propre '!C99</f>
        <v>0.0004842869695332857</v>
      </c>
      <c r="H99">
        <f>D99+'+charges concentrées'!L99+'poids propre '!D99</f>
        <v>-80.60000000000389</v>
      </c>
      <c r="I99">
        <f>E99+'+charges concentrées'!M99+'poids propre '!E99</f>
        <v>-114.00000000000114</v>
      </c>
    </row>
    <row r="100" spans="1:9" ht="12.75">
      <c r="A100">
        <f t="shared" si="13"/>
        <v>8.799999999999985</v>
      </c>
      <c r="B100">
        <f t="shared" si="14"/>
        <v>-0.013629436845504234</v>
      </c>
      <c r="C100">
        <f t="shared" si="10"/>
        <v>0.01702175508243303</v>
      </c>
      <c r="D100">
        <f t="shared" si="11"/>
        <v>-1578.00000000002</v>
      </c>
      <c r="E100">
        <f t="shared" si="12"/>
        <v>-1315</v>
      </c>
      <c r="F100">
        <f>B100+'+charges concentrées'!J100+'poids propre '!B100</f>
        <v>-0.00035484352518090666</v>
      </c>
      <c r="G100">
        <f>C100+'+charges concentrées'!K100+'poids propre '!C100</f>
        <v>0.00044912464080271164</v>
      </c>
      <c r="H100">
        <f>D100+'+charges concentrées'!L100+'poids propre '!D100</f>
        <v>-69.60000000000161</v>
      </c>
      <c r="I100">
        <f>E100+'+charges concentrées'!M100+'poids propre '!E100</f>
        <v>-106.00000000000125</v>
      </c>
    </row>
    <row r="101" spans="1:9" ht="12.75">
      <c r="A101">
        <f t="shared" si="13"/>
        <v>8.899999999999984</v>
      </c>
      <c r="B101">
        <f t="shared" si="14"/>
        <v>-0.0137624916194629</v>
      </c>
      <c r="C101">
        <f t="shared" si="10"/>
        <v>0.015652062242681796</v>
      </c>
      <c r="D101">
        <f t="shared" si="11"/>
        <v>-1446.5000000000218</v>
      </c>
      <c r="E101">
        <f t="shared" si="12"/>
        <v>-1315</v>
      </c>
      <c r="F101">
        <f>B101+'+charges concentrées'!J101+'poids propre '!B101</f>
        <v>-0.0003605126689085118</v>
      </c>
      <c r="G101">
        <f>C101+'+charges concentrées'!K101+'poids propre '!C101</f>
        <v>0.0004133493524037142</v>
      </c>
      <c r="H101">
        <f>D101+'+charges concentrées'!L101+'poids propre '!D101</f>
        <v>-59.40000000000248</v>
      </c>
      <c r="I101">
        <f>E101+'+charges concentrées'!M101+'poids propre '!E101</f>
        <v>-98.00000000000125</v>
      </c>
    </row>
    <row r="102" spans="1:9" ht="12.75">
      <c r="A102">
        <f t="shared" si="13"/>
        <v>8.999999999999984</v>
      </c>
      <c r="B102">
        <f t="shared" si="14"/>
        <v>-0.013883976413077325</v>
      </c>
      <c r="C102">
        <f t="shared" si="10"/>
        <v>0.014269642424551922</v>
      </c>
      <c r="D102">
        <f t="shared" si="11"/>
        <v>-1315.0000000000218</v>
      </c>
      <c r="E102">
        <f t="shared" si="12"/>
        <v>-1315</v>
      </c>
      <c r="F102">
        <f>B102+'+charges concentrées'!J102+'poids propre '!B102</f>
        <v>-0.00036531956315038246</v>
      </c>
      <c r="G102">
        <f>C102+'+charges concentrées'!K102+'poids propre '!C102</f>
        <v>0.00037705084867053346</v>
      </c>
      <c r="H102">
        <f>D102+'+charges concentrées'!L102+'poids propre '!D102</f>
        <v>-50.00000000000108</v>
      </c>
      <c r="I102">
        <f>E102+'+charges concentrées'!M102+'poids propre '!E102</f>
        <v>-90.00000000000125</v>
      </c>
    </row>
    <row r="103" spans="1:9" ht="12.75">
      <c r="A103">
        <f t="shared" si="13"/>
        <v>9.099999999999984</v>
      </c>
      <c r="B103">
        <f t="shared" si="14"/>
        <v>-0.013993891226347522</v>
      </c>
      <c r="C103">
        <f t="shared" si="10"/>
        <v>0.012875652626077823</v>
      </c>
      <c r="D103">
        <f t="shared" si="11"/>
        <v>-1183.5000000000218</v>
      </c>
      <c r="E103">
        <f t="shared" si="12"/>
        <v>-1315</v>
      </c>
      <c r="F103">
        <f>B103+'+charges concentrées'!J103+'poids propre '!B103</f>
        <v>-0.00036933459561965497</v>
      </c>
      <c r="G103">
        <f>C103+'+charges concentrées'!K103+'poids propre '!C103</f>
        <v>0.00034031183516605897</v>
      </c>
      <c r="H103">
        <f>D103+'+charges concentrées'!L103+'poids propre '!D103</f>
        <v>-41.400000000001</v>
      </c>
      <c r="I103">
        <f>E103+'+charges concentrées'!M103+'poids propre '!E103</f>
        <v>-82.00000000000136</v>
      </c>
    </row>
    <row r="104" spans="1:9" ht="12.75">
      <c r="A104">
        <f t="shared" si="13"/>
        <v>9.199999999999983</v>
      </c>
      <c r="B104">
        <f t="shared" si="14"/>
        <v>-0.014092236059273476</v>
      </c>
      <c r="C104">
        <f t="shared" si="10"/>
        <v>0.011471249845293914</v>
      </c>
      <c r="D104">
        <f t="shared" si="11"/>
        <v>-1052.0000000000218</v>
      </c>
      <c r="E104">
        <f t="shared" si="12"/>
        <v>-1315</v>
      </c>
      <c r="F104">
        <f>B104+'+charges concentrées'!J104+'poids propre '!B104</f>
        <v>-0.0003726281540294236</v>
      </c>
      <c r="G104">
        <f>C104+'+charges concentrées'!K104+'poids propre '!C104</f>
        <v>0.0003032079786819183</v>
      </c>
      <c r="H104">
        <f>D104+'+charges concentrées'!L104+'poids propre '!D104</f>
        <v>-33.60000000000002</v>
      </c>
      <c r="I104">
        <f>E104+'+charges concentrées'!M104+'poids propre '!E104</f>
        <v>-74.00000000000136</v>
      </c>
    </row>
    <row r="105" spans="1:9" ht="12.75">
      <c r="A105">
        <f t="shared" si="13"/>
        <v>9.299999999999983</v>
      </c>
      <c r="B105">
        <f t="shared" si="14"/>
        <v>-0.014179010911855219</v>
      </c>
      <c r="C105">
        <f t="shared" si="10"/>
        <v>0.010057591080234608</v>
      </c>
      <c r="D105">
        <f t="shared" si="11"/>
        <v>-920.5000000000236</v>
      </c>
      <c r="E105">
        <f t="shared" si="12"/>
        <v>-1315</v>
      </c>
      <c r="F105">
        <f>B105+'+charges concentrées'!J105+'poids propre '!B105</f>
        <v>-0.0003752706260928343</v>
      </c>
      <c r="G105">
        <f>C105+'+charges concentrées'!K105+'poids propre '!C105</f>
        <v>0.00026580790723838106</v>
      </c>
      <c r="H105">
        <f>D105+'+charges concentrées'!L105+'poids propre '!D105</f>
        <v>-26.60000000000224</v>
      </c>
      <c r="I105">
        <f>E105+'+charges concentrées'!M105+'poids propre '!E105</f>
        <v>-66.00000000000136</v>
      </c>
    </row>
    <row r="106" spans="1:9" ht="12.75">
      <c r="A106">
        <f t="shared" si="13"/>
        <v>9.399999999999983</v>
      </c>
      <c r="B106">
        <f t="shared" si="14"/>
        <v>-0.014254215784092722</v>
      </c>
      <c r="C106">
        <f t="shared" si="10"/>
        <v>0.008635833328934351</v>
      </c>
      <c r="D106">
        <f t="shared" si="11"/>
        <v>-789.0000000000218</v>
      </c>
      <c r="E106">
        <f t="shared" si="12"/>
        <v>-1315</v>
      </c>
      <c r="F106">
        <f>B106+'+charges concentrées'!J106+'poids propre '!B106</f>
        <v>-0.00037733239952299864</v>
      </c>
      <c r="G106">
        <f>C106+'+charges concentrées'!K106+'poids propre '!C106</f>
        <v>0.00022817321008445973</v>
      </c>
      <c r="H106">
        <f>D106+'+charges concentrées'!L106+'poids propre '!D106</f>
        <v>-20.39999999999941</v>
      </c>
      <c r="I106">
        <f>E106+'+charges concentrées'!M106+'poids propre '!E106</f>
        <v>-58.000000000001364</v>
      </c>
    </row>
    <row r="107" spans="1:9" ht="12.75">
      <c r="A107">
        <f t="shared" si="13"/>
        <v>9.499999999999982</v>
      </c>
      <c r="B107">
        <f t="shared" si="14"/>
        <v>-0.014317850675985993</v>
      </c>
      <c r="C107">
        <f aca="true" t="shared" si="15" ref="C107:C112">IF(xk&lt;POS,(REAC*(PORTEEE-POS)*xk*((xk)^2-(PORTEEE)^2+(PORTEEE-POS)^2))/(6*MODYG*10^9*INERTIE*PORTEEE),(REAC*(PORTEEE-POS)*xk*((xk)^2-(PORTEEE)^2+(PORTEEE-POS)^2))/(6*MODYG*10^9*INERTIE*PORTEEE)-(REAC*(xk-POS)^3)/(6*MODYG*10^9*INERTIE))</f>
        <v>0.007207133589427553</v>
      </c>
      <c r="D107">
        <f aca="true" t="shared" si="16" ref="D107:D112">IF(xi&lt;POS,REAC*(PORTEEE-POS)*xk/PORTEEE,REAC*(PORTEEE-POS)*xk/PORTEEE+REAC*(POS-xk))</f>
        <v>-657.5000000000236</v>
      </c>
      <c r="E107">
        <f aca="true" t="shared" si="17" ref="E107:E112">IF(xk&lt;POS,-REAC*(PORTEEE-POS)/PORTEEE,-REAC*(PORTEEE-POS)/PORTEEE+REAC)</f>
        <v>-1315</v>
      </c>
      <c r="F107">
        <f>B107+'+charges concentrées'!J107+'poids propre '!B107</f>
        <v>-0.00037888386203303436</v>
      </c>
      <c r="G107">
        <f>C107+'+charges concentrées'!K107+'poids propre '!C107</f>
        <v>0.0001903584376977967</v>
      </c>
      <c r="H107">
        <f>D107+'+charges concentrées'!L107+'poids propre '!D107</f>
        <v>-15.00000000000071</v>
      </c>
      <c r="I107">
        <f>E107+'+charges concentrées'!M107+'poids propre '!E107</f>
        <v>-50.000000000001364</v>
      </c>
    </row>
    <row r="108" spans="1:9" ht="12.75">
      <c r="A108">
        <f t="shared" si="13"/>
        <v>9.599999999999982</v>
      </c>
      <c r="B108">
        <f t="shared" si="14"/>
        <v>-0.014369915587535049</v>
      </c>
      <c r="C108">
        <f t="shared" si="15"/>
        <v>0.005772648859748625</v>
      </c>
      <c r="D108">
        <f t="shared" si="16"/>
        <v>-526.0000000000236</v>
      </c>
      <c r="E108">
        <f t="shared" si="17"/>
        <v>-1315</v>
      </c>
      <c r="F108">
        <f>B108+'+charges concentrées'!J108+'poids propre '!B108</f>
        <v>-0.0003799954013360748</v>
      </c>
      <c r="G108">
        <f>C108+'+charges concentrées'!K108+'poids propre '!C108</f>
        <v>0.00015241110178474478</v>
      </c>
      <c r="H108">
        <f>D108+'+charges concentrées'!L108+'poids propre '!D108</f>
        <v>-10.400000000000603</v>
      </c>
      <c r="I108">
        <f>E108+'+charges concentrées'!M108+'poids propre '!E108</f>
        <v>-42.00000000000148</v>
      </c>
    </row>
    <row r="109" spans="1:9" ht="12.75">
      <c r="A109">
        <f t="shared" si="13"/>
        <v>9.699999999999982</v>
      </c>
      <c r="B109">
        <f t="shared" si="14"/>
        <v>-0.014410410518739862</v>
      </c>
      <c r="C109">
        <f t="shared" si="15"/>
        <v>0.004333536137932019</v>
      </c>
      <c r="D109">
        <f t="shared" si="16"/>
        <v>-394.50000000002365</v>
      </c>
      <c r="E109">
        <f t="shared" si="17"/>
        <v>-1315</v>
      </c>
      <c r="F109">
        <f>B109+'+charges concentrées'!J109+'poids propre '!B109</f>
        <v>-0.0003807374051452289</v>
      </c>
      <c r="G109">
        <f>C109+'+charges concentrées'!K109+'poids propre '!C109</f>
        <v>0.00011437167528038873</v>
      </c>
      <c r="H109">
        <f>D109+'+charges concentrées'!L109+'poids propre '!D109</f>
        <v>-6.600000000000492</v>
      </c>
      <c r="I109">
        <f>E109+'+charges concentrées'!M109+'poids propre '!E109</f>
        <v>-34.00000000000148</v>
      </c>
    </row>
    <row r="110" spans="1:9" ht="12.75">
      <c r="A110">
        <f t="shared" si="13"/>
        <v>9.799999999999981</v>
      </c>
      <c r="B110">
        <f t="shared" si="14"/>
        <v>-0.01443933546960044</v>
      </c>
      <c r="C110">
        <f t="shared" si="15"/>
        <v>0.0028909524220121427</v>
      </c>
      <c r="D110">
        <f t="shared" si="16"/>
        <v>-263.00000000002365</v>
      </c>
      <c r="E110">
        <f t="shared" si="17"/>
        <v>-1315</v>
      </c>
      <c r="F110">
        <f>B110+'+charges concentrées'!J110+'poids propre '!B110</f>
        <v>-0.00038118026117360884</v>
      </c>
      <c r="G110">
        <f>C110+'+charges concentrées'!K110+'poids propre '!C110</f>
        <v>7.627359234839664E-05</v>
      </c>
      <c r="H110">
        <f>D110+'+charges concentrées'!L110+'poids propre '!D110</f>
        <v>-3.599999999999966</v>
      </c>
      <c r="I110">
        <f>E110+'+charges concentrées'!M110+'poids propre '!E110</f>
        <v>-26.000000000001478</v>
      </c>
    </row>
    <row r="111" spans="1:9" ht="12.75">
      <c r="A111">
        <f t="shared" si="13"/>
        <v>9.89999999999998</v>
      </c>
      <c r="B111">
        <f t="shared" si="14"/>
        <v>-0.014456690440116774</v>
      </c>
      <c r="C111">
        <f t="shared" si="15"/>
        <v>0.0014460547100234242</v>
      </c>
      <c r="D111">
        <f t="shared" si="16"/>
        <v>-131.50000000002547</v>
      </c>
      <c r="E111">
        <f t="shared" si="17"/>
        <v>-1315</v>
      </c>
      <c r="F111">
        <f>B111+'+charges concentrées'!J111+'poids propre '!B111</f>
        <v>-0.00038139435713434224</v>
      </c>
      <c r="G111">
        <f>C111+'+charges concentrées'!K111+'poids propre '!C111</f>
        <v>3.814324838123168E-05</v>
      </c>
      <c r="H111">
        <f>D111+'+charges concentrées'!L111+'poids propre '!D111</f>
        <v>-1.4000000000007518</v>
      </c>
      <c r="I111">
        <f>E111+'+charges concentrées'!M111+'poids propre '!E111</f>
        <v>-18.00000000000159</v>
      </c>
    </row>
    <row r="112" spans="1:9" ht="12.75">
      <c r="A112">
        <f t="shared" si="13"/>
        <v>9.99999999999998</v>
      </c>
      <c r="B112">
        <f t="shared" si="14"/>
        <v>-0.014462475430288887</v>
      </c>
      <c r="C112">
        <f t="shared" si="15"/>
        <v>2.914335439641036E-16</v>
      </c>
      <c r="D112">
        <f t="shared" si="16"/>
        <v>-2.546585164964199E-11</v>
      </c>
      <c r="E112">
        <f t="shared" si="17"/>
        <v>-1315</v>
      </c>
      <c r="F112">
        <f>B112+'+charges concentrées'!J112+'poids propre '!B112</f>
        <v>-0.0003814500807405568</v>
      </c>
      <c r="G112">
        <f>C112+'+charges concentrées'!K112+'poids propre '!C112</f>
        <v>2.4338712414667833E-18</v>
      </c>
      <c r="H112">
        <f>D112+'+charges concentrées'!L112+'poids propre '!D112</f>
        <v>7.17648163117685E-13</v>
      </c>
      <c r="I112">
        <f>E112+'+charges concentrées'!M112+'poids propre '!E112</f>
        <v>-10.000000000001592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M112"/>
  <sheetViews>
    <sheetView workbookViewId="0" topLeftCell="A1">
      <selection activeCell="O10" sqref="O10"/>
    </sheetView>
  </sheetViews>
  <sheetFormatPr defaultColWidth="11.421875" defaultRowHeight="12.75"/>
  <sheetData>
    <row r="1" spans="1:10" ht="12.75">
      <c r="A1" s="18" t="s">
        <v>32</v>
      </c>
      <c r="B1" s="18" t="s">
        <v>33</v>
      </c>
      <c r="C1" s="18" t="s">
        <v>34</v>
      </c>
      <c r="D1" s="56" t="s">
        <v>73</v>
      </c>
      <c r="E1" s="55"/>
      <c r="F1" s="57" t="s">
        <v>72</v>
      </c>
      <c r="G1">
        <f>$J$1*100</f>
        <v>6400</v>
      </c>
      <c r="J1">
        <v>64</v>
      </c>
    </row>
    <row r="2" spans="1:10" ht="12.75">
      <c r="A2" s="24">
        <v>10</v>
      </c>
      <c r="B2" s="31">
        <v>2E-05</v>
      </c>
      <c r="C2" s="24">
        <v>210</v>
      </c>
      <c r="D2" s="56" t="s">
        <v>74</v>
      </c>
      <c r="F2" s="58" t="s">
        <v>75</v>
      </c>
      <c r="G2">
        <f>-$J$2*100</f>
        <v>-2300</v>
      </c>
      <c r="J2">
        <v>23</v>
      </c>
    </row>
    <row r="3" ht="12.75">
      <c r="A3" t="s">
        <v>76</v>
      </c>
    </row>
    <row r="4" ht="12.75">
      <c r="A4" t="s">
        <v>77</v>
      </c>
    </row>
    <row r="9" spans="1:13" ht="18">
      <c r="A9" s="27" t="s">
        <v>38</v>
      </c>
      <c r="B9" s="59" t="s">
        <v>78</v>
      </c>
      <c r="C9" s="59" t="s">
        <v>80</v>
      </c>
      <c r="D9" s="59" t="s">
        <v>79</v>
      </c>
      <c r="E9" s="62" t="s">
        <v>81</v>
      </c>
      <c r="F9" s="62" t="s">
        <v>82</v>
      </c>
      <c r="G9" s="62" t="s">
        <v>83</v>
      </c>
      <c r="H9" s="62" t="s">
        <v>84</v>
      </c>
      <c r="I9" s="62" t="s">
        <v>85</v>
      </c>
      <c r="J9" s="62" t="s">
        <v>89</v>
      </c>
      <c r="K9" s="62" t="s">
        <v>86</v>
      </c>
      <c r="L9" s="62" t="s">
        <v>87</v>
      </c>
      <c r="M9" s="62" t="s">
        <v>88</v>
      </c>
    </row>
    <row r="10" spans="1:2" ht="12.75">
      <c r="A10" s="23" t="s">
        <v>31</v>
      </c>
      <c r="B10" s="61"/>
    </row>
    <row r="11" spans="1:12" ht="12.75">
      <c r="A11">
        <v>0</v>
      </c>
      <c r="B11" s="60">
        <f aca="true" t="shared" si="0" ref="B11:B42">$G$1*(3*xj^2+2*$A$2^2)/(6*$C$2*10^9*$B$2*$A$2)</f>
        <v>0.0050793650793650785</v>
      </c>
      <c r="C11" s="60">
        <f aca="true" t="shared" si="1" ref="C11:C42">$G$1*xj*(xj^2+2*$A$2^2)/(6*$C$2*10^9*$B$2*$A$2)</f>
        <v>0</v>
      </c>
      <c r="D11">
        <f>-$G$1</f>
        <v>-6400</v>
      </c>
      <c r="E11">
        <f>0</f>
        <v>0</v>
      </c>
      <c r="J11" s="60">
        <f>B11+'+charges concentrées'!J11</f>
        <v>-0.008089186218320398</v>
      </c>
      <c r="K11" s="60">
        <f>C11+'+charges concentrées'!K11</f>
        <v>0</v>
      </c>
      <c r="L11">
        <f>D11+'+charges concentrées'!L11</f>
        <v>-6400</v>
      </c>
    </row>
    <row r="12" spans="1:12" ht="12.75">
      <c r="A12">
        <f>A11+0.1</f>
        <v>0.1</v>
      </c>
      <c r="B12" s="60">
        <f t="shared" si="0"/>
        <v>0.005080126984126984</v>
      </c>
      <c r="C12" s="60">
        <f t="shared" si="1"/>
        <v>0.0005079619047619046</v>
      </c>
      <c r="D12">
        <f aca="true" t="shared" si="2" ref="D12:D75">-$G$1</f>
        <v>-6400</v>
      </c>
      <c r="E12">
        <f>0</f>
        <v>0</v>
      </c>
      <c r="J12" s="60">
        <f>B12+'+charges concentrées'!J12</f>
        <v>-0.008081407538406764</v>
      </c>
      <c r="K12" s="60">
        <f>C12+'+charges concentrées'!K12</f>
        <v>-0.0008086593325015855</v>
      </c>
      <c r="L12">
        <f>D12+'+charges concentrées'!L12</f>
        <v>-6240.5</v>
      </c>
    </row>
    <row r="13" spans="1:12" ht="12.75">
      <c r="A13">
        <v>0.1</v>
      </c>
      <c r="B13" s="60">
        <f t="shared" si="0"/>
        <v>0.005080126984126984</v>
      </c>
      <c r="C13" s="60">
        <f t="shared" si="1"/>
        <v>0.0005079619047619046</v>
      </c>
      <c r="D13">
        <f t="shared" si="2"/>
        <v>-6400</v>
      </c>
      <c r="E13">
        <f>0</f>
        <v>0</v>
      </c>
      <c r="J13" s="60">
        <f>B13+'+charges concentrées'!J13</f>
        <v>-0.008081407538406764</v>
      </c>
      <c r="K13" s="60">
        <f>C13+'+charges concentrées'!K13</f>
        <v>-0.0008086593325015855</v>
      </c>
      <c r="L13">
        <f>D13+'+charges concentrées'!L13</f>
        <v>-6240.5</v>
      </c>
    </row>
    <row r="14" spans="1:12" ht="12.75">
      <c r="A14">
        <f aca="true" t="shared" si="3" ref="A14:A77">A13+0.1</f>
        <v>0.2</v>
      </c>
      <c r="B14" s="60">
        <f t="shared" si="0"/>
        <v>0.005082412698412698</v>
      </c>
      <c r="C14" s="60">
        <f t="shared" si="1"/>
        <v>0.0010160761904761902</v>
      </c>
      <c r="D14">
        <f t="shared" si="2"/>
        <v>-6400</v>
      </c>
      <c r="E14">
        <f>0</f>
        <v>0</v>
      </c>
      <c r="J14" s="60">
        <f>B14+'+charges concentrées'!J14</f>
        <v>-0.008058071498665862</v>
      </c>
      <c r="K14" s="60">
        <f>C14+'+charges concentrées'!K14</f>
        <v>-0.001615762929020444</v>
      </c>
      <c r="L14">
        <f>D14+'+charges concentrées'!L14</f>
        <v>-6081</v>
      </c>
    </row>
    <row r="15" spans="1:12" ht="12.75">
      <c r="A15">
        <f t="shared" si="3"/>
        <v>0.30000000000000004</v>
      </c>
      <c r="B15" s="60">
        <f t="shared" si="0"/>
        <v>0.005086222222222222</v>
      </c>
      <c r="C15" s="60">
        <f t="shared" si="1"/>
        <v>0.001524495238095238</v>
      </c>
      <c r="D15">
        <f t="shared" si="2"/>
        <v>-6400</v>
      </c>
      <c r="E15">
        <f>0</f>
        <v>0</v>
      </c>
      <c r="J15" s="60">
        <f>B15+'+charges concentrées'!J15</f>
        <v>-0.00801917809909769</v>
      </c>
      <c r="K15" s="60">
        <f>C15+'+charges concentrées'!K15</f>
        <v>-0.00241975505357385</v>
      </c>
      <c r="L15">
        <f>D15+'+charges concentrées'!L15</f>
        <v>-5921.5</v>
      </c>
    </row>
    <row r="16" spans="1:12" ht="12.75">
      <c r="A16">
        <f t="shared" si="3"/>
        <v>0.4</v>
      </c>
      <c r="B16" s="60">
        <f t="shared" si="0"/>
        <v>0.005091555555555555</v>
      </c>
      <c r="C16" s="60">
        <f t="shared" si="1"/>
        <v>0.0020333714285714283</v>
      </c>
      <c r="D16">
        <f t="shared" si="2"/>
        <v>-6400</v>
      </c>
      <c r="E16">
        <f>0</f>
        <v>0</v>
      </c>
      <c r="J16" s="60">
        <f>B16+'+charges concentrées'!J16</f>
        <v>-0.00796472733970225</v>
      </c>
      <c r="K16" s="60">
        <f>C16+'+charges concentrées'!K16</f>
        <v>-0.003219079970179074</v>
      </c>
      <c r="L16">
        <f>D16+'+charges concentrées'!L16</f>
        <v>-5762</v>
      </c>
    </row>
    <row r="17" spans="1:12" ht="12.75">
      <c r="A17">
        <f t="shared" si="3"/>
        <v>0.5</v>
      </c>
      <c r="B17" s="60">
        <f t="shared" si="0"/>
        <v>0.0050984126984126975</v>
      </c>
      <c r="C17" s="60">
        <f t="shared" si="1"/>
        <v>0.0025428571428571427</v>
      </c>
      <c r="D17">
        <f t="shared" si="2"/>
        <v>-6400</v>
      </c>
      <c r="E17">
        <f>0</f>
        <v>0</v>
      </c>
      <c r="J17" s="60">
        <f>B17+'+charges concentrées'!J17</f>
        <v>-0.007894719220479544</v>
      </c>
      <c r="K17" s="60">
        <f>C17+'+charges concentrées'!K17</f>
        <v>-0.004012181942853391</v>
      </c>
      <c r="L17">
        <f>D17+'+charges concentrées'!L17</f>
        <v>-5602.5</v>
      </c>
    </row>
    <row r="18" spans="1:12" ht="12.75">
      <c r="A18">
        <f t="shared" si="3"/>
        <v>0.6</v>
      </c>
      <c r="B18" s="60">
        <f t="shared" si="0"/>
        <v>0.00510679365079365</v>
      </c>
      <c r="C18" s="60">
        <f t="shared" si="1"/>
        <v>0.0030531047619047616</v>
      </c>
      <c r="D18">
        <f t="shared" si="2"/>
        <v>-6400</v>
      </c>
      <c r="E18">
        <f>0</f>
        <v>0</v>
      </c>
      <c r="J18" s="60">
        <f>B18+'+charges concentrées'!J18</f>
        <v>-0.007809153741429566</v>
      </c>
      <c r="K18" s="60">
        <f>C18+'+charges concentrées'!K18</f>
        <v>-0.004797505235614073</v>
      </c>
      <c r="L18">
        <f>D18+'+charges concentrées'!L18</f>
        <v>-5443</v>
      </c>
    </row>
    <row r="19" spans="1:12" ht="12.75">
      <c r="A19">
        <f t="shared" si="3"/>
        <v>0.7</v>
      </c>
      <c r="B19" s="60">
        <f t="shared" si="0"/>
        <v>0.005116698412698412</v>
      </c>
      <c r="C19" s="60">
        <f t="shared" si="1"/>
        <v>0.0035642666666666667</v>
      </c>
      <c r="D19">
        <f t="shared" si="2"/>
        <v>-6400</v>
      </c>
      <c r="E19">
        <f>0</f>
        <v>0</v>
      </c>
      <c r="J19" s="60">
        <f>B19+'+charges concentrées'!J19</f>
        <v>-0.00770803090255232</v>
      </c>
      <c r="K19" s="60">
        <f>C19+'+charges concentrées'!K19</f>
        <v>-0.005573494112478396</v>
      </c>
      <c r="L19">
        <f>D19+'+charges concentrées'!L19</f>
        <v>-5283.5</v>
      </c>
    </row>
    <row r="20" spans="1:12" ht="12.75">
      <c r="A20">
        <f t="shared" si="3"/>
        <v>0.7999999999999999</v>
      </c>
      <c r="B20" s="60">
        <f t="shared" si="0"/>
        <v>0.005128126984126983</v>
      </c>
      <c r="C20" s="60">
        <f t="shared" si="1"/>
        <v>0.004076495238095237</v>
      </c>
      <c r="D20">
        <f t="shared" si="2"/>
        <v>-6400</v>
      </c>
      <c r="E20">
        <f>0</f>
        <v>0</v>
      </c>
      <c r="J20" s="60">
        <f>B20+'+charges concentrées'!J20</f>
        <v>-0.007591350703847807</v>
      </c>
      <c r="K20" s="60">
        <f>C20+'+charges concentrées'!K20</f>
        <v>-0.006338592837463627</v>
      </c>
      <c r="L20">
        <f>D20+'+charges concentrées'!L20</f>
        <v>-5124</v>
      </c>
    </row>
    <row r="21" spans="1:12" ht="12.75">
      <c r="A21">
        <f t="shared" si="3"/>
        <v>0.8999999999999999</v>
      </c>
      <c r="B21" s="60">
        <f t="shared" si="0"/>
        <v>0.005141079365079364</v>
      </c>
      <c r="C21" s="60">
        <f t="shared" si="1"/>
        <v>0.004589942857142856</v>
      </c>
      <c r="D21">
        <f t="shared" si="2"/>
        <v>-6400</v>
      </c>
      <c r="E21">
        <f>0</f>
        <v>0</v>
      </c>
      <c r="J21" s="60">
        <f>B21+'+charges concentrées'!J21</f>
        <v>-0.007459113145316021</v>
      </c>
      <c r="K21" s="60">
        <f>C21+'+charges concentrées'!K21</f>
        <v>-0.0070912456745870454</v>
      </c>
      <c r="L21">
        <f>D21+'+charges concentrées'!L21</f>
        <v>-4964.5</v>
      </c>
    </row>
    <row r="22" spans="1:12" ht="12.75">
      <c r="A22">
        <f t="shared" si="3"/>
        <v>0.9999999999999999</v>
      </c>
      <c r="B22" s="60">
        <f t="shared" si="0"/>
        <v>0.005155555555555555</v>
      </c>
      <c r="C22" s="60">
        <f t="shared" si="1"/>
        <v>0.005104761904761904</v>
      </c>
      <c r="D22">
        <f t="shared" si="2"/>
        <v>-6400</v>
      </c>
      <c r="E22">
        <f>0</f>
        <v>0</v>
      </c>
      <c r="J22" s="60">
        <f>B22+'+charges concentrées'!J22</f>
        <v>-0.007311318226956972</v>
      </c>
      <c r="K22" s="60">
        <f>C22+'+charges concentrées'!K22</f>
        <v>-0.007829896887865923</v>
      </c>
      <c r="L22">
        <f>D22+'+charges concentrées'!L22</f>
        <v>-4805</v>
      </c>
    </row>
    <row r="23" spans="1:12" ht="12.75">
      <c r="A23">
        <f t="shared" si="3"/>
        <v>1.0999999999999999</v>
      </c>
      <c r="B23" s="60">
        <f t="shared" si="0"/>
        <v>0.005171555555555555</v>
      </c>
      <c r="C23" s="60">
        <f t="shared" si="1"/>
        <v>0.005621104761904761</v>
      </c>
      <c r="D23">
        <f t="shared" si="2"/>
        <v>-6400</v>
      </c>
      <c r="E23">
        <f>0</f>
        <v>0</v>
      </c>
      <c r="J23" s="60">
        <f>B23+'+charges concentrées'!J23</f>
        <v>-0.007147965948770654</v>
      </c>
      <c r="K23" s="60">
        <f>C23+'+charges concentrées'!K23</f>
        <v>-0.008552990741317532</v>
      </c>
      <c r="L23">
        <f>D23+'+charges concentrées'!L23</f>
        <v>-4645.5</v>
      </c>
    </row>
    <row r="24" spans="1:12" ht="12.75">
      <c r="A24">
        <f t="shared" si="3"/>
        <v>1.2</v>
      </c>
      <c r="B24" s="60">
        <f t="shared" si="0"/>
        <v>0.005189079365079364</v>
      </c>
      <c r="C24" s="60">
        <f t="shared" si="1"/>
        <v>0.006139123809523809</v>
      </c>
      <c r="D24">
        <f t="shared" si="2"/>
        <v>-6400</v>
      </c>
      <c r="E24">
        <f>0</f>
        <v>0</v>
      </c>
      <c r="J24" s="60">
        <f>B24+'+charges concentrées'!J24</f>
        <v>-0.0069690563107570646</v>
      </c>
      <c r="K24" s="60">
        <f>C24+'+charges concentrées'!K24</f>
        <v>-0.009258971498959146</v>
      </c>
      <c r="L24">
        <f>D24+'+charges concentrées'!L24</f>
        <v>-4486</v>
      </c>
    </row>
    <row r="25" spans="1:12" ht="12.75">
      <c r="A25">
        <f t="shared" si="3"/>
        <v>1.3</v>
      </c>
      <c r="B25" s="60">
        <f t="shared" si="0"/>
        <v>0.0052081269841269835</v>
      </c>
      <c r="C25" s="60">
        <f t="shared" si="1"/>
        <v>0.006658971428571428</v>
      </c>
      <c r="D25">
        <f t="shared" si="2"/>
        <v>-6400</v>
      </c>
      <c r="E25">
        <f>0</f>
        <v>0</v>
      </c>
      <c r="J25" s="60">
        <f>B25+'+charges concentrées'!J25</f>
        <v>-0.00677458931291621</v>
      </c>
      <c r="K25" s="60">
        <f>C25+'+charges concentrées'!K25</f>
        <v>-0.009946283424808036</v>
      </c>
      <c r="L25">
        <f>D25+'+charges concentrées'!L25</f>
        <v>-4326.5</v>
      </c>
    </row>
    <row r="26" spans="1:12" ht="12.75">
      <c r="A26">
        <f t="shared" si="3"/>
        <v>1.4000000000000001</v>
      </c>
      <c r="B26" s="60">
        <f t="shared" si="0"/>
        <v>0.005228698412698412</v>
      </c>
      <c r="C26" s="60">
        <f t="shared" si="1"/>
        <v>0.007180799999999999</v>
      </c>
      <c r="D26">
        <f t="shared" si="2"/>
        <v>-6400</v>
      </c>
      <c r="E26">
        <f>0</f>
        <v>0</v>
      </c>
      <c r="J26" s="60">
        <f>B26+'+charges concentrées'!J26</f>
        <v>-0.006564564955248084</v>
      </c>
      <c r="K26" s="60">
        <f>C26+'+charges concentrées'!K26</f>
        <v>-0.010613370782881484</v>
      </c>
      <c r="L26">
        <f>D26+'+charges concentrées'!L26</f>
        <v>-4167</v>
      </c>
    </row>
    <row r="27" spans="1:12" ht="12.75">
      <c r="A27">
        <f t="shared" si="3"/>
        <v>1.5000000000000002</v>
      </c>
      <c r="B27" s="60">
        <f t="shared" si="0"/>
        <v>0.00525079365079365</v>
      </c>
      <c r="C27" s="60">
        <f t="shared" si="1"/>
        <v>0.007704761904761906</v>
      </c>
      <c r="D27">
        <f t="shared" si="2"/>
        <v>-6400</v>
      </c>
      <c r="E27">
        <f>0</f>
        <v>0</v>
      </c>
      <c r="J27" s="60">
        <f>B27+'+charges concentrées'!J27</f>
        <v>-0.0063389832377526885</v>
      </c>
      <c r="K27" s="60">
        <f>C27+'+charges concentrées'!K27</f>
        <v>-0.011258677837196744</v>
      </c>
      <c r="L27">
        <f>D27+'+charges concentrées'!L27</f>
        <v>-4007.4999999999995</v>
      </c>
    </row>
    <row r="28" spans="1:12" ht="12.75">
      <c r="A28">
        <f t="shared" si="3"/>
        <v>1.6000000000000003</v>
      </c>
      <c r="B28" s="60">
        <f t="shared" si="0"/>
        <v>0.0052744126984126975</v>
      </c>
      <c r="C28" s="60">
        <f t="shared" si="1"/>
        <v>0.008231009523809524</v>
      </c>
      <c r="D28">
        <f t="shared" si="2"/>
        <v>-6400</v>
      </c>
      <c r="E28">
        <f>0</f>
        <v>0</v>
      </c>
      <c r="J28" s="60">
        <f>B28+'+charges concentrées'!J28</f>
        <v>-0.006097844160430022</v>
      </c>
      <c r="K28" s="60">
        <f>C28+'+charges concentrées'!K28</f>
        <v>-0.011880648851771106</v>
      </c>
      <c r="L28">
        <f>D28+'+charges concentrées'!L28</f>
        <v>-3847.9999999999995</v>
      </c>
    </row>
    <row r="29" spans="1:12" ht="12.75">
      <c r="A29">
        <f t="shared" si="3"/>
        <v>1.7000000000000004</v>
      </c>
      <c r="B29" s="60">
        <f t="shared" si="0"/>
        <v>0.005299555555555555</v>
      </c>
      <c r="C29" s="60">
        <f t="shared" si="1"/>
        <v>0.00875969523809524</v>
      </c>
      <c r="D29">
        <f t="shared" si="2"/>
        <v>-6400</v>
      </c>
      <c r="E29">
        <f>0</f>
        <v>0</v>
      </c>
      <c r="J29" s="60">
        <f>B29+'+charges concentrées'!J29</f>
        <v>-0.005841147723280094</v>
      </c>
      <c r="K29" s="60">
        <f>C29+'+charges concentrées'!K29</f>
        <v>-0.012477728090621844</v>
      </c>
      <c r="L29">
        <f>D29+'+charges concentrées'!L29</f>
        <v>-3688.499999999999</v>
      </c>
    </row>
    <row r="30" spans="1:12" ht="12.75">
      <c r="A30">
        <f t="shared" si="3"/>
        <v>1.8000000000000005</v>
      </c>
      <c r="B30" s="60">
        <f t="shared" si="0"/>
        <v>0.005326222222222222</v>
      </c>
      <c r="C30" s="60">
        <f t="shared" si="1"/>
        <v>0.00929097142857143</v>
      </c>
      <c r="D30">
        <f t="shared" si="2"/>
        <v>-6400</v>
      </c>
      <c r="E30">
        <f>0</f>
        <v>0</v>
      </c>
      <c r="J30" s="60">
        <f>B30+'+charges concentrées'!J30</f>
        <v>-0.005568893926302894</v>
      </c>
      <c r="K30" s="60">
        <f>C30+'+charges concentrées'!K30</f>
        <v>-0.013048359817766222</v>
      </c>
      <c r="L30">
        <f>D30+'+charges concentrées'!L30</f>
        <v>-3528.999999999999</v>
      </c>
    </row>
    <row r="31" spans="1:12" ht="12.75">
      <c r="A31">
        <f t="shared" si="3"/>
        <v>1.9000000000000006</v>
      </c>
      <c r="B31" s="60">
        <f t="shared" si="0"/>
        <v>0.005354412698412698</v>
      </c>
      <c r="C31" s="60">
        <f t="shared" si="1"/>
        <v>0.00982499047619048</v>
      </c>
      <c r="D31">
        <f t="shared" si="2"/>
        <v>-6400</v>
      </c>
      <c r="E31">
        <f>0</f>
        <v>0</v>
      </c>
      <c r="J31" s="60">
        <f>B31+'+charges concentrées'!J31</f>
        <v>-0.005281082769498422</v>
      </c>
      <c r="K31" s="60">
        <f>C31+'+charges concentrées'!K31</f>
        <v>-0.013590988297221511</v>
      </c>
      <c r="L31">
        <f>D31+'+charges concentrées'!L31</f>
        <v>-3369.499999999999</v>
      </c>
    </row>
    <row r="32" spans="1:12" ht="12.75">
      <c r="A32">
        <f t="shared" si="3"/>
        <v>2.0000000000000004</v>
      </c>
      <c r="B32" s="60">
        <f t="shared" si="0"/>
        <v>0.005384126984126983</v>
      </c>
      <c r="C32" s="60">
        <f t="shared" si="1"/>
        <v>0.010361904761904765</v>
      </c>
      <c r="D32">
        <f t="shared" si="2"/>
        <v>-6400</v>
      </c>
      <c r="E32">
        <f>0</f>
        <v>0</v>
      </c>
      <c r="J32" s="60">
        <f>B32+'+charges concentrées'!J32</f>
        <v>-0.00497771425286669</v>
      </c>
      <c r="K32" s="60">
        <f>C32+'+charges concentrées'!K32</f>
        <v>-0.014104057793004993</v>
      </c>
      <c r="L32">
        <f>D32+'+charges concentrées'!L32</f>
        <v>-3209.999999999999</v>
      </c>
    </row>
    <row r="33" spans="1:12" ht="12.75">
      <c r="A33">
        <f t="shared" si="3"/>
        <v>2.1000000000000005</v>
      </c>
      <c r="B33" s="60">
        <f t="shared" si="0"/>
        <v>0.005415365079365079</v>
      </c>
      <c r="C33" s="60">
        <f t="shared" si="1"/>
        <v>0.01090186666666667</v>
      </c>
      <c r="D33">
        <f t="shared" si="2"/>
        <v>-6400</v>
      </c>
      <c r="E33">
        <f>0</f>
        <v>0</v>
      </c>
      <c r="J33" s="60">
        <f>B33+'+charges concentrées'!J33</f>
        <v>-0.004658788376407683</v>
      </c>
      <c r="K33" s="60">
        <f>C33+'+charges concentrées'!K33</f>
        <v>-0.014586012569133944</v>
      </c>
      <c r="L33">
        <f>D33+'+charges concentrées'!L33</f>
        <v>-3050.499999999999</v>
      </c>
    </row>
    <row r="34" spans="1:12" ht="12.75">
      <c r="A34">
        <f t="shared" si="3"/>
        <v>2.2000000000000006</v>
      </c>
      <c r="B34" s="60">
        <f t="shared" si="0"/>
        <v>0.005448126984126983</v>
      </c>
      <c r="C34" s="60">
        <f t="shared" si="1"/>
        <v>0.011445028571428572</v>
      </c>
      <c r="D34">
        <f t="shared" si="2"/>
        <v>-6400</v>
      </c>
      <c r="E34">
        <f>0</f>
        <v>0</v>
      </c>
      <c r="J34" s="60">
        <f>B34+'+charges concentrées'!J34</f>
        <v>-0.004324305140121407</v>
      </c>
      <c r="K34" s="60">
        <f>C34+'+charges concentrées'!K34</f>
        <v>-0.015035296889625622</v>
      </c>
      <c r="L34">
        <f>D34+'+charges concentrées'!L34</f>
        <v>-2890.999999999999</v>
      </c>
    </row>
    <row r="35" spans="1:12" ht="12.75">
      <c r="A35">
        <f t="shared" si="3"/>
        <v>2.3000000000000007</v>
      </c>
      <c r="B35" s="60">
        <f t="shared" si="0"/>
        <v>0.005482412698412697</v>
      </c>
      <c r="C35" s="60">
        <f t="shared" si="1"/>
        <v>0.01199154285714286</v>
      </c>
      <c r="D35">
        <f t="shared" si="2"/>
        <v>-6400</v>
      </c>
      <c r="E35">
        <f>0</f>
        <v>0</v>
      </c>
      <c r="J35" s="60">
        <f>B35+'+charges concentrées'!J35</f>
        <v>-0.003974264544007866</v>
      </c>
      <c r="K35" s="60">
        <f>C35+'+charges concentrées'!K35</f>
        <v>-0.015450355018497319</v>
      </c>
      <c r="L35">
        <f>D35+'+charges concentrées'!L35</f>
        <v>-2731.4999999999986</v>
      </c>
    </row>
    <row r="36" spans="1:12" ht="12.75">
      <c r="A36">
        <f t="shared" si="3"/>
        <v>2.400000000000001</v>
      </c>
      <c r="B36" s="60">
        <f t="shared" si="0"/>
        <v>0.005518222222222221</v>
      </c>
      <c r="C36" s="60">
        <f t="shared" si="1"/>
        <v>0.012541561904761907</v>
      </c>
      <c r="D36">
        <f t="shared" si="2"/>
        <v>-6400</v>
      </c>
      <c r="E36">
        <f>0</f>
        <v>0</v>
      </c>
      <c r="J36" s="60">
        <f>B36+'+charges concentrées'!J36</f>
        <v>-0.0036086665880670533</v>
      </c>
      <c r="K36" s="60">
        <f>C36+'+charges concentrées'!K36</f>
        <v>-0.01582963121976629</v>
      </c>
      <c r="L36">
        <f>D36+'+charges concentrées'!L36</f>
        <v>-2571.9999999999986</v>
      </c>
    </row>
    <row r="37" spans="1:12" ht="12.75">
      <c r="A37">
        <f t="shared" si="3"/>
        <v>2.500000000000001</v>
      </c>
      <c r="B37" s="60">
        <f t="shared" si="0"/>
        <v>0.005555555555555555</v>
      </c>
      <c r="C37" s="60">
        <f t="shared" si="1"/>
        <v>0.013095238095238097</v>
      </c>
      <c r="D37">
        <f t="shared" si="2"/>
        <v>-6400</v>
      </c>
      <c r="E37">
        <f>0</f>
        <v>0</v>
      </c>
      <c r="J37" s="60">
        <f>B37+'+charges concentrées'!J37</f>
        <v>-0.003227511272298974</v>
      </c>
      <c r="K37" s="60">
        <f>C37+'+charges concentrées'!K37</f>
        <v>-0.016171569757449822</v>
      </c>
      <c r="L37">
        <f>D37+'+charges concentrées'!L37</f>
        <v>-2412.499999999999</v>
      </c>
    </row>
    <row r="38" spans="1:12" ht="12.75">
      <c r="A38">
        <f t="shared" si="3"/>
        <v>2.600000000000001</v>
      </c>
      <c r="B38" s="60">
        <f t="shared" si="0"/>
        <v>0.005594412698412698</v>
      </c>
      <c r="C38" s="60">
        <f t="shared" si="1"/>
        <v>0.013652723809523813</v>
      </c>
      <c r="D38">
        <f t="shared" si="2"/>
        <v>-6400</v>
      </c>
      <c r="E38">
        <f>0</f>
        <v>0</v>
      </c>
      <c r="J38" s="60">
        <f>B38+'+charges concentrées'!J38</f>
        <v>-0.0028356377519806785</v>
      </c>
      <c r="K38" s="60">
        <f>C38+'+charges concentrées'!K38</f>
        <v>-0.016474776200741073</v>
      </c>
      <c r="L38">
        <f>D38+'+charges concentrées'!L38</f>
        <v>-2362.9999999999995</v>
      </c>
    </row>
    <row r="39" spans="1:12" ht="12.75">
      <c r="A39">
        <f t="shared" si="3"/>
        <v>2.700000000000001</v>
      </c>
      <c r="B39" s="60">
        <f t="shared" si="0"/>
        <v>0.00563479365079365</v>
      </c>
      <c r="C39" s="60">
        <f t="shared" si="1"/>
        <v>0.014214171428571433</v>
      </c>
      <c r="D39">
        <f t="shared" si="2"/>
        <v>-6400</v>
      </c>
      <c r="E39">
        <f>0</f>
        <v>0</v>
      </c>
      <c r="J39" s="60">
        <f>B39+'+charges concentrées'!J39</f>
        <v>-0.002437885182389227</v>
      </c>
      <c r="K39" s="60">
        <f>C39+'+charges concentrées'!K39</f>
        <v>-0.016738501339536846</v>
      </c>
      <c r="L39">
        <f>D39+'+charges concentrées'!L39</f>
        <v>-2313.499999999999</v>
      </c>
    </row>
    <row r="40" spans="1:12" ht="12.75">
      <c r="A40">
        <f t="shared" si="3"/>
        <v>2.800000000000001</v>
      </c>
      <c r="B40" s="60">
        <f t="shared" si="0"/>
        <v>0.005676698412698412</v>
      </c>
      <c r="C40" s="60">
        <f t="shared" si="1"/>
        <v>0.014779733333333338</v>
      </c>
      <c r="D40">
        <f t="shared" si="2"/>
        <v>-6400</v>
      </c>
      <c r="E40">
        <f>0</f>
        <v>0</v>
      </c>
      <c r="J40" s="60">
        <f>B40+'+charges concentrées'!J40</f>
        <v>-0.0020342535635246182</v>
      </c>
      <c r="K40" s="60">
        <f>C40+'+charges concentrées'!K40</f>
        <v>-0.016962157268909817</v>
      </c>
      <c r="L40">
        <f>D40+'+charges concentrées'!L40</f>
        <v>-2264</v>
      </c>
    </row>
    <row r="41" spans="1:12" ht="12.75">
      <c r="A41">
        <f t="shared" si="3"/>
        <v>2.9000000000000012</v>
      </c>
      <c r="B41" s="60">
        <f t="shared" si="0"/>
        <v>0.005720126984126984</v>
      </c>
      <c r="C41" s="60">
        <f t="shared" si="1"/>
        <v>0.015349561904761909</v>
      </c>
      <c r="D41">
        <f t="shared" si="2"/>
        <v>-6400</v>
      </c>
      <c r="E41">
        <f>0</f>
        <v>0</v>
      </c>
      <c r="J41" s="60">
        <f>B41+'+charges concentrées'!J41</f>
        <v>-0.0016247428953868465</v>
      </c>
      <c r="K41" s="60">
        <f>C41+'+charges concentrées'!K41</f>
        <v>-0.017145156083932668</v>
      </c>
      <c r="L41">
        <f>D41+'+charges concentrées'!L41</f>
        <v>-2214.5</v>
      </c>
    </row>
    <row r="42" spans="1:12" ht="12.75">
      <c r="A42">
        <f t="shared" si="3"/>
        <v>3.0000000000000013</v>
      </c>
      <c r="B42" s="60">
        <f t="shared" si="0"/>
        <v>0.005765079365079365</v>
      </c>
      <c r="C42" s="60">
        <f t="shared" si="1"/>
        <v>0.015923809523809528</v>
      </c>
      <c r="D42">
        <f t="shared" si="2"/>
        <v>-6400</v>
      </c>
      <c r="E42">
        <f>0</f>
        <v>0</v>
      </c>
      <c r="J42" s="60">
        <f>B42+'+charges concentrées'!J42</f>
        <v>-0.0012093531779759142</v>
      </c>
      <c r="K42" s="60">
        <f>C42+'+charges concentrées'!K42</f>
        <v>-0.01728690987967809</v>
      </c>
      <c r="L42">
        <f>D42+'+charges concentrées'!L42</f>
        <v>-2165</v>
      </c>
    </row>
    <row r="43" spans="1:12" ht="12.75">
      <c r="A43">
        <f t="shared" si="3"/>
        <v>3.1000000000000014</v>
      </c>
      <c r="B43" s="60">
        <f aca="true" t="shared" si="4" ref="B43:B74">$G$1*(3*xj^2+2*$A$2^2)/(6*$C$2*10^9*$B$2*$A$2)</f>
        <v>0.005811555555555556</v>
      </c>
      <c r="C43" s="60">
        <f aca="true" t="shared" si="5" ref="C43:C74">$G$1*xj*(xj^2+2*$A$2^2)/(6*$C$2*10^9*$B$2*$A$2)</f>
        <v>0.016502628571428576</v>
      </c>
      <c r="D43">
        <f t="shared" si="2"/>
        <v>-6400</v>
      </c>
      <c r="E43">
        <f>0</f>
        <v>0</v>
      </c>
      <c r="J43" s="60">
        <f>B43+'+charges concentrées'!J43</f>
        <v>-0.0007880844112918266</v>
      </c>
      <c r="K43" s="60">
        <f>C43+'+charges concentrées'!K43</f>
        <v>-0.01738683075121874</v>
      </c>
      <c r="L43">
        <f>D43+'+charges concentrées'!L43</f>
        <v>-2115.5</v>
      </c>
    </row>
    <row r="44" spans="1:12" ht="12.75">
      <c r="A44">
        <f t="shared" si="3"/>
        <v>3.2000000000000015</v>
      </c>
      <c r="B44" s="60">
        <f t="shared" si="4"/>
        <v>0.005859555555555556</v>
      </c>
      <c r="C44" s="60">
        <f t="shared" si="5"/>
        <v>0.017086171428571436</v>
      </c>
      <c r="D44">
        <f t="shared" si="2"/>
        <v>-6400</v>
      </c>
      <c r="E44">
        <f>0</f>
        <v>0</v>
      </c>
      <c r="J44" s="60">
        <f>B44+'+charges concentrées'!J44</f>
        <v>-0.0003609365953345803</v>
      </c>
      <c r="K44" s="60">
        <f>C44+'+charges concentrées'!K44</f>
        <v>-0.017444330793627335</v>
      </c>
      <c r="L44">
        <f>D44+'+charges concentrées'!L44</f>
        <v>-2066</v>
      </c>
    </row>
    <row r="45" spans="1:12" ht="12.75">
      <c r="A45">
        <f t="shared" si="3"/>
        <v>3.3000000000000016</v>
      </c>
      <c r="B45" s="60">
        <f t="shared" si="4"/>
        <v>0.0059090793650793646</v>
      </c>
      <c r="C45" s="60">
        <f t="shared" si="5"/>
        <v>0.017674590476190483</v>
      </c>
      <c r="D45">
        <f t="shared" si="2"/>
        <v>-6400</v>
      </c>
      <c r="E45">
        <f>0</f>
        <v>0</v>
      </c>
      <c r="J45" s="60">
        <f>B45+'+charges concentrées'!J45</f>
        <v>7.209026989582392E-05</v>
      </c>
      <c r="K45" s="60">
        <f>C45+'+charges concentrées'!K45</f>
        <v>-0.017458822101976555</v>
      </c>
      <c r="L45">
        <f>D45+'+charges concentrées'!L45</f>
        <v>-2016.5</v>
      </c>
    </row>
    <row r="46" spans="1:12" ht="12.75">
      <c r="A46">
        <f t="shared" si="3"/>
        <v>3.4000000000000017</v>
      </c>
      <c r="B46" s="60">
        <f t="shared" si="4"/>
        <v>0.005960126984126984</v>
      </c>
      <c r="C46" s="60">
        <f t="shared" si="5"/>
        <v>0.018268038095238102</v>
      </c>
      <c r="D46">
        <f t="shared" si="2"/>
        <v>-6400</v>
      </c>
      <c r="E46">
        <f>0</f>
        <v>0</v>
      </c>
      <c r="J46" s="60">
        <f>B46+'+charges concentrées'!J46</f>
        <v>0.0005109961843993904</v>
      </c>
      <c r="K46" s="60">
        <f>C46+'+charges concentrées'!K46</f>
        <v>-0.017429716771339067</v>
      </c>
      <c r="L46">
        <f>D46+'+charges concentrées'!L46</f>
        <v>-1966.999999999999</v>
      </c>
    </row>
    <row r="47" spans="1:12" ht="12.75">
      <c r="A47">
        <f t="shared" si="3"/>
        <v>3.5000000000000018</v>
      </c>
      <c r="B47" s="60">
        <f t="shared" si="4"/>
        <v>0.006012698412698413</v>
      </c>
      <c r="C47" s="60">
        <f t="shared" si="5"/>
        <v>0.01886666666666667</v>
      </c>
      <c r="D47">
        <f t="shared" si="2"/>
        <v>-6400</v>
      </c>
      <c r="E47">
        <f>0</f>
        <v>0</v>
      </c>
      <c r="J47" s="60">
        <f>B47+'+charges concentrées'!J47</f>
        <v>0.0009557811481761139</v>
      </c>
      <c r="K47" s="60">
        <f>C47+'+charges concentrées'!K47</f>
        <v>-0.017356426896787576</v>
      </c>
      <c r="L47">
        <f>D47+'+charges concentrées'!L47</f>
        <v>-1917.499999999999</v>
      </c>
    </row>
    <row r="48" spans="1:12" ht="12.75">
      <c r="A48">
        <f t="shared" si="3"/>
        <v>3.600000000000002</v>
      </c>
      <c r="B48" s="60">
        <f t="shared" si="4"/>
        <v>0.006066793650793651</v>
      </c>
      <c r="C48" s="60">
        <f t="shared" si="5"/>
        <v>0.01947062857142858</v>
      </c>
      <c r="D48">
        <f t="shared" si="2"/>
        <v>-6400</v>
      </c>
      <c r="E48">
        <f>0</f>
        <v>0</v>
      </c>
      <c r="J48" s="60">
        <f>B48+'+charges concentrées'!J48</f>
        <v>0.0014064451612259953</v>
      </c>
      <c r="K48" s="60">
        <f>C48+'+charges concentrées'!K48</f>
        <v>-0.01723836457339475</v>
      </c>
      <c r="L48">
        <f>D48+'+charges concentrées'!L48</f>
        <v>-1867.999999999999</v>
      </c>
    </row>
    <row r="49" spans="1:12" ht="12.75">
      <c r="A49">
        <f t="shared" si="3"/>
        <v>3.700000000000002</v>
      </c>
      <c r="B49" s="60">
        <f t="shared" si="4"/>
        <v>0.006122412698412699</v>
      </c>
      <c r="C49" s="60">
        <f t="shared" si="5"/>
        <v>0.0200800761904762</v>
      </c>
      <c r="D49">
        <f t="shared" si="2"/>
        <v>-6400</v>
      </c>
      <c r="E49">
        <f>0</f>
        <v>0</v>
      </c>
      <c r="J49" s="60">
        <f>B49+'+charges concentrées'!J49</f>
        <v>0.001862988223549038</v>
      </c>
      <c r="K49" s="60">
        <f>C49+'+charges concentrées'!K49</f>
        <v>-0.01707494189623327</v>
      </c>
      <c r="L49">
        <f>D49+'+charges concentrées'!L49</f>
        <v>-1818.499999999999</v>
      </c>
    </row>
    <row r="50" spans="1:12" ht="12.75">
      <c r="A50">
        <f t="shared" si="3"/>
        <v>3.800000000000002</v>
      </c>
      <c r="B50" s="60">
        <f t="shared" si="4"/>
        <v>0.006179555555555555</v>
      </c>
      <c r="C50" s="60">
        <f t="shared" si="5"/>
        <v>0.020695161904761915</v>
      </c>
      <c r="D50">
        <f t="shared" si="2"/>
        <v>-6400</v>
      </c>
      <c r="E50">
        <f>0</f>
        <v>0</v>
      </c>
      <c r="J50" s="60">
        <f>B50+'+charges concentrées'!J50</f>
        <v>0.002325410335145239</v>
      </c>
      <c r="K50" s="60">
        <f>C50+'+charges concentrées'!K50</f>
        <v>-0.01686557096037583</v>
      </c>
      <c r="L50">
        <f>D50+'+charges concentrées'!L50</f>
        <v>-1768.999999999999</v>
      </c>
    </row>
    <row r="51" spans="1:12" ht="12.75">
      <c r="A51">
        <f t="shared" si="3"/>
        <v>3.900000000000002</v>
      </c>
      <c r="B51" s="60">
        <f t="shared" si="4"/>
        <v>0.006238222222222222</v>
      </c>
      <c r="C51" s="60">
        <f t="shared" si="5"/>
        <v>0.021316038095238105</v>
      </c>
      <c r="D51">
        <f t="shared" si="2"/>
        <v>-6400</v>
      </c>
      <c r="E51">
        <f>0</f>
        <v>0</v>
      </c>
      <c r="J51" s="60">
        <f>B51+'+charges concentrées'!J51</f>
        <v>0.0027937114960145983</v>
      </c>
      <c r="K51" s="60">
        <f>C51+'+charges concentrées'!K51</f>
        <v>-0.016609663860895116</v>
      </c>
      <c r="L51">
        <f>D51+'+charges concentrées'!L51</f>
        <v>-1719.4999999999982</v>
      </c>
    </row>
    <row r="52" spans="1:12" ht="12.75">
      <c r="A52">
        <f t="shared" si="3"/>
        <v>4.000000000000002</v>
      </c>
      <c r="B52" s="60">
        <f t="shared" si="4"/>
        <v>0.0062984126984127</v>
      </c>
      <c r="C52" s="60">
        <f t="shared" si="5"/>
        <v>0.021942857142857153</v>
      </c>
      <c r="D52">
        <f t="shared" si="2"/>
        <v>-6400</v>
      </c>
      <c r="E52">
        <f>0</f>
        <v>0</v>
      </c>
      <c r="J52" s="60">
        <f>B52+'+charges concentrées'!J52</f>
        <v>0.0032678917061571148</v>
      </c>
      <c r="K52" s="60">
        <f>C52+'+charges concentrées'!K52</f>
        <v>-0.016306632692863803</v>
      </c>
      <c r="L52">
        <f>D52+'+charges concentrées'!L52</f>
        <v>-1669.999999999999</v>
      </c>
    </row>
    <row r="53" spans="1:12" ht="12.75">
      <c r="A53">
        <f t="shared" si="3"/>
        <v>4.100000000000001</v>
      </c>
      <c r="B53" s="60">
        <f t="shared" si="4"/>
        <v>0.0063601269841269846</v>
      </c>
      <c r="C53" s="60">
        <f t="shared" si="5"/>
        <v>0.02257577142857143</v>
      </c>
      <c r="D53">
        <f t="shared" si="2"/>
        <v>-6400</v>
      </c>
      <c r="E53">
        <f>0</f>
        <v>0</v>
      </c>
      <c r="J53" s="60">
        <f>B53+'+charges concentrées'!J53</f>
        <v>0.003747950965572789</v>
      </c>
      <c r="K53" s="60">
        <f>C53+'+charges concentrées'!K53</f>
        <v>-0.015955889551354595</v>
      </c>
      <c r="L53">
        <f>D53+'+charges concentrées'!L53</f>
        <v>-1620.499999999999</v>
      </c>
    </row>
    <row r="54" spans="1:12" ht="12.75">
      <c r="A54">
        <f t="shared" si="3"/>
        <v>4.200000000000001</v>
      </c>
      <c r="B54" s="60">
        <f t="shared" si="4"/>
        <v>0.006423365079365078</v>
      </c>
      <c r="C54" s="60">
        <f t="shared" si="5"/>
        <v>0.02321493333333334</v>
      </c>
      <c r="D54">
        <f t="shared" si="2"/>
        <v>-6400</v>
      </c>
      <c r="E54">
        <f>0</f>
        <v>0</v>
      </c>
      <c r="J54" s="60">
        <f>B54+'+charges concentrées'!J54</f>
        <v>0.004233889274261621</v>
      </c>
      <c r="K54" s="60">
        <f>C54+'+charges concentrées'!K54</f>
        <v>-0.015556846531440134</v>
      </c>
      <c r="L54">
        <f>D54+'+charges concentrées'!L54</f>
        <v>-1570.999999999999</v>
      </c>
    </row>
    <row r="55" spans="1:12" ht="12.75">
      <c r="A55">
        <f t="shared" si="3"/>
        <v>4.300000000000001</v>
      </c>
      <c r="B55" s="60">
        <f t="shared" si="4"/>
        <v>0.006488126984126984</v>
      </c>
      <c r="C55" s="60">
        <f t="shared" si="5"/>
        <v>0.023860495238095237</v>
      </c>
      <c r="D55">
        <f t="shared" si="2"/>
        <v>-6400</v>
      </c>
      <c r="E55">
        <f>0</f>
        <v>0</v>
      </c>
      <c r="J55" s="60">
        <f>B55+'+charges concentrées'!J55</f>
        <v>0.004725706632223614</v>
      </c>
      <c r="K55" s="60">
        <f>C55+'+charges concentrées'!K55</f>
        <v>-0.015108915728193163</v>
      </c>
      <c r="L55">
        <f>D55+'+charges concentrées'!L55</f>
        <v>-1521.499999999999</v>
      </c>
    </row>
    <row r="56" spans="1:12" ht="12.75">
      <c r="A56">
        <f t="shared" si="3"/>
        <v>4.4</v>
      </c>
      <c r="B56" s="60">
        <f t="shared" si="4"/>
        <v>0.006554412698412698</v>
      </c>
      <c r="C56" s="60">
        <f t="shared" si="5"/>
        <v>0.024512609523809528</v>
      </c>
      <c r="D56">
        <f t="shared" si="2"/>
        <v>-6400</v>
      </c>
      <c r="E56">
        <f>0</f>
        <v>0</v>
      </c>
      <c r="J56" s="60">
        <f>B56+'+charges concentrées'!J56</f>
        <v>0.005223403039458768</v>
      </c>
      <c r="K56" s="60">
        <f>C56+'+charges concentrées'!K56</f>
        <v>-0.014611509236686318</v>
      </c>
      <c r="L56">
        <f>D56+'+charges concentrées'!L56</f>
        <v>-1472</v>
      </c>
    </row>
    <row r="57" spans="1:12" ht="12.75">
      <c r="A57">
        <f t="shared" si="3"/>
        <v>4.5</v>
      </c>
      <c r="B57" s="60">
        <f t="shared" si="4"/>
        <v>0.006622222222222221</v>
      </c>
      <c r="C57" s="60">
        <f t="shared" si="5"/>
        <v>0.025171428571428567</v>
      </c>
      <c r="D57">
        <f t="shared" si="2"/>
        <v>-6400</v>
      </c>
      <c r="E57">
        <f>0</f>
        <v>0</v>
      </c>
      <c r="J57" s="60">
        <f>B57+'+charges concentrées'!J57</f>
        <v>0.005726978495967077</v>
      </c>
      <c r="K57" s="60">
        <f>C57+'+charges concentrées'!K57</f>
        <v>-0.014064039151992308</v>
      </c>
      <c r="L57">
        <f>D57+'+charges concentrées'!L57</f>
        <v>-1422.5</v>
      </c>
    </row>
    <row r="58" spans="1:12" ht="12.75">
      <c r="A58">
        <f t="shared" si="3"/>
        <v>4.6</v>
      </c>
      <c r="B58" s="60">
        <f t="shared" si="4"/>
        <v>0.006691555555555555</v>
      </c>
      <c r="C58" s="60">
        <f t="shared" si="5"/>
        <v>0.025837104761904758</v>
      </c>
      <c r="D58">
        <f t="shared" si="2"/>
        <v>-6400</v>
      </c>
      <c r="E58">
        <f>0</f>
        <v>0</v>
      </c>
      <c r="J58" s="60">
        <f>B58+'+charges concentrées'!J58</f>
        <v>0.0062302740768504766</v>
      </c>
      <c r="K58" s="60">
        <f>C58+'+charges concentrées'!K58</f>
        <v>-0.013466122866680409</v>
      </c>
      <c r="L58">
        <f>D58+'+charges concentrées'!L58</f>
        <v>-1512.999999999999</v>
      </c>
    </row>
    <row r="59" spans="1:12" ht="12.75">
      <c r="A59">
        <f t="shared" si="3"/>
        <v>4.699999999999999</v>
      </c>
      <c r="B59" s="60">
        <f t="shared" si="4"/>
        <v>0.006762412698412697</v>
      </c>
      <c r="C59" s="60">
        <f t="shared" si="5"/>
        <v>0.02650979047619047</v>
      </c>
      <c r="D59">
        <f t="shared" si="2"/>
        <v>-6400</v>
      </c>
      <c r="E59">
        <f>0</f>
        <v>0</v>
      </c>
      <c r="J59" s="60">
        <f>B59+'+charges concentrées'!J59</f>
        <v>0.006727130857210896</v>
      </c>
      <c r="K59" s="60">
        <f>C59+'+charges concentrées'!K59</f>
        <v>-0.012818198963306323</v>
      </c>
      <c r="L59">
        <f>D59+'+charges concentrées'!L59</f>
        <v>-1603.5</v>
      </c>
    </row>
    <row r="60" spans="1:12" ht="12.75">
      <c r="A60">
        <f t="shared" si="3"/>
        <v>4.799999999999999</v>
      </c>
      <c r="B60" s="60">
        <f t="shared" si="4"/>
        <v>0.0068347936507936495</v>
      </c>
      <c r="C60" s="60">
        <f t="shared" si="5"/>
        <v>0.027189638095238083</v>
      </c>
      <c r="D60">
        <f t="shared" si="2"/>
        <v>-6400</v>
      </c>
      <c r="E60">
        <f>0</f>
        <v>0</v>
      </c>
      <c r="J60" s="60">
        <f>B60+'+charges concentrées'!J60</f>
        <v>0.0072175488370483315</v>
      </c>
      <c r="K60" s="60">
        <f>C60+'+charges concentrées'!K60</f>
        <v>-0.012120911321922327</v>
      </c>
      <c r="L60">
        <f>D60+'+charges concentrées'!L60</f>
        <v>-1693.999999999999</v>
      </c>
    </row>
    <row r="61" spans="1:12" ht="12.75">
      <c r="A61">
        <f t="shared" si="3"/>
        <v>4.899999999999999</v>
      </c>
      <c r="B61" s="60">
        <f t="shared" si="4"/>
        <v>0.006908698412698411</v>
      </c>
      <c r="C61" s="60">
        <f t="shared" si="5"/>
        <v>0.027876799999999986</v>
      </c>
      <c r="D61">
        <f t="shared" si="2"/>
        <v>-6400</v>
      </c>
      <c r="E61">
        <f>0</f>
        <v>0</v>
      </c>
      <c r="J61" s="60">
        <f>B61+'+charges concentrées'!J61</f>
        <v>0.00770152801636279</v>
      </c>
      <c r="K61" s="60">
        <f>C61+'+charges concentrées'!K61</f>
        <v>-0.011374903822580745</v>
      </c>
      <c r="L61">
        <f>D61+'+charges concentrées'!L61</f>
        <v>-1784.499999999999</v>
      </c>
    </row>
    <row r="62" spans="1:12" ht="12.75">
      <c r="A62">
        <f t="shared" si="3"/>
        <v>4.999999999999998</v>
      </c>
      <c r="B62" s="60">
        <f t="shared" si="4"/>
        <v>0.0069841269841269815</v>
      </c>
      <c r="C62" s="60">
        <f t="shared" si="5"/>
        <v>0.028571428571428553</v>
      </c>
      <c r="D62">
        <f t="shared" si="2"/>
        <v>-6400</v>
      </c>
      <c r="E62">
        <f>0</f>
        <v>0</v>
      </c>
      <c r="J62" s="60">
        <f>B62+'+charges concentrées'!J62</f>
        <v>0.008179068395154265</v>
      </c>
      <c r="K62" s="60">
        <f>C62+'+charges concentrées'!K62</f>
        <v>-0.010580820345333877</v>
      </c>
      <c r="L62">
        <f>D62+'+charges concentrées'!L62</f>
        <v>-1874.999999999999</v>
      </c>
    </row>
    <row r="63" spans="1:12" ht="12.75">
      <c r="A63">
        <f t="shared" si="3"/>
        <v>5.099999999999998</v>
      </c>
      <c r="B63" s="60">
        <f t="shared" si="4"/>
        <v>0.007061079365079362</v>
      </c>
      <c r="C63" s="60">
        <f t="shared" si="5"/>
        <v>0.029273676190476175</v>
      </c>
      <c r="D63">
        <f t="shared" si="2"/>
        <v>-6400</v>
      </c>
      <c r="E63">
        <f>0</f>
        <v>0</v>
      </c>
      <c r="J63" s="60">
        <f>B63+'+charges concentrées'!J63</f>
        <v>0.008650169973422762</v>
      </c>
      <c r="K63" s="60">
        <f>C63+'+charges concentrées'!K63</f>
        <v>-0.009739304770234006</v>
      </c>
      <c r="L63">
        <f>D63+'+charges concentrées'!L63</f>
        <v>-1965.4999999999982</v>
      </c>
    </row>
    <row r="64" spans="1:12" ht="12.75">
      <c r="A64">
        <f t="shared" si="3"/>
        <v>5.1999999999999975</v>
      </c>
      <c r="B64" s="60">
        <f t="shared" si="4"/>
        <v>0.007139555555555552</v>
      </c>
      <c r="C64" s="60">
        <f t="shared" si="5"/>
        <v>0.02998369523809522</v>
      </c>
      <c r="D64">
        <f t="shared" si="2"/>
        <v>-6400</v>
      </c>
      <c r="E64">
        <f>0</f>
        <v>0</v>
      </c>
      <c r="J64" s="60">
        <f>B64+'+charges concentrées'!J64</f>
        <v>0.009114832751168277</v>
      </c>
      <c r="K64" s="60">
        <f>C64+'+charges concentrées'!K64</f>
        <v>-0.008851000977333424</v>
      </c>
      <c r="L64">
        <f>D64+'+charges concentrées'!L64</f>
        <v>-2055.999999999998</v>
      </c>
    </row>
    <row r="65" spans="1:12" ht="12.75">
      <c r="A65">
        <f t="shared" si="3"/>
        <v>5.299999999999997</v>
      </c>
      <c r="B65" s="60">
        <f t="shared" si="4"/>
        <v>0.007219555555555553</v>
      </c>
      <c r="C65" s="60">
        <f t="shared" si="5"/>
        <v>0.030701638095238078</v>
      </c>
      <c r="D65">
        <f t="shared" si="2"/>
        <v>-6400</v>
      </c>
      <c r="E65">
        <f>0</f>
        <v>0</v>
      </c>
      <c r="J65" s="60">
        <f>B65+'+charges concentrées'!J65</f>
        <v>0.009573056728390813</v>
      </c>
      <c r="K65" s="60">
        <f>C65+'+charges concentrées'!K65</f>
        <v>-0.007916552846684445</v>
      </c>
      <c r="L65">
        <f>D65+'+charges concentrées'!L65</f>
        <v>-2146.4999999999964</v>
      </c>
    </row>
    <row r="66" spans="1:12" ht="12.75">
      <c r="A66">
        <f t="shared" si="3"/>
        <v>5.399999999999997</v>
      </c>
      <c r="B66" s="60">
        <f t="shared" si="4"/>
        <v>0.007301079365079361</v>
      </c>
      <c r="C66" s="60">
        <f t="shared" si="5"/>
        <v>0.03142765714285711</v>
      </c>
      <c r="D66">
        <f t="shared" si="2"/>
        <v>-6400</v>
      </c>
      <c r="E66">
        <f>0</f>
        <v>0</v>
      </c>
      <c r="J66" s="60">
        <f>B66+'+charges concentrées'!J66</f>
        <v>0.010024841905090365</v>
      </c>
      <c r="K66" s="60">
        <f>C66+'+charges concentrées'!K66</f>
        <v>-0.006936604258339377</v>
      </c>
      <c r="L66">
        <f>D66+'+charges concentrées'!L66</f>
        <v>-2236.9999999999964</v>
      </c>
    </row>
    <row r="67" spans="1:12" ht="12.75">
      <c r="A67">
        <f t="shared" si="3"/>
        <v>5.4999999999999964</v>
      </c>
      <c r="B67" s="60">
        <f t="shared" si="4"/>
        <v>0.007384126984126981</v>
      </c>
      <c r="C67" s="60">
        <f t="shared" si="5"/>
        <v>0.03216190476190474</v>
      </c>
      <c r="D67">
        <f t="shared" si="2"/>
        <v>-6400</v>
      </c>
      <c r="E67">
        <f>0</f>
        <v>0</v>
      </c>
      <c r="J67" s="60">
        <f>B67+'+charges concentrées'!J67</f>
        <v>0.010470188281266942</v>
      </c>
      <c r="K67" s="60">
        <f>C67+'+charges concentrées'!K67</f>
        <v>-0.005911799092350484</v>
      </c>
      <c r="L67">
        <f>D67+'+charges concentrées'!L67</f>
        <v>-2327.4999999999964</v>
      </c>
    </row>
    <row r="68" spans="1:12" ht="12.75">
      <c r="A68">
        <f t="shared" si="3"/>
        <v>5.599999999999996</v>
      </c>
      <c r="B68" s="60">
        <f t="shared" si="4"/>
        <v>0.007468698412698408</v>
      </c>
      <c r="C68" s="60">
        <f t="shared" si="5"/>
        <v>0.032904533333333305</v>
      </c>
      <c r="D68">
        <f t="shared" si="2"/>
        <v>-6400</v>
      </c>
      <c r="E68">
        <f>0</f>
        <v>0</v>
      </c>
      <c r="J68" s="60">
        <f>B68+'+charges concentrées'!J68</f>
        <v>0.010909095856920532</v>
      </c>
      <c r="K68" s="60">
        <f>C68+'+charges concentrées'!K68</f>
        <v>-0.0048427812287700905</v>
      </c>
      <c r="L68">
        <f>D68+'+charges concentrées'!L68</f>
        <v>-2417.999999999996</v>
      </c>
    </row>
    <row r="69" spans="1:12" ht="12.75">
      <c r="A69">
        <f t="shared" si="3"/>
        <v>5.699999999999996</v>
      </c>
      <c r="B69" s="60">
        <f t="shared" si="4"/>
        <v>0.007554793650793646</v>
      </c>
      <c r="C69" s="60">
        <f t="shared" si="5"/>
        <v>0.0336556952380952</v>
      </c>
      <c r="D69">
        <f t="shared" si="2"/>
        <v>-6400</v>
      </c>
      <c r="E69">
        <f>0</f>
        <v>0</v>
      </c>
      <c r="J69" s="60">
        <f>B69+'+charges concentrées'!J69</f>
        <v>0.011341564632051146</v>
      </c>
      <c r="K69" s="60">
        <f>C69+'+charges concentrées'!K69</f>
        <v>-0.0037301945476504866</v>
      </c>
      <c r="L69">
        <f>D69+'+charges concentrées'!L69</f>
        <v>-2508.499999999997</v>
      </c>
    </row>
    <row r="70" spans="1:12" ht="12.75">
      <c r="A70">
        <f t="shared" si="3"/>
        <v>5.799999999999995</v>
      </c>
      <c r="B70" s="60">
        <f t="shared" si="4"/>
        <v>0.0076424126984126935</v>
      </c>
      <c r="C70" s="60">
        <f t="shared" si="5"/>
        <v>0.03441554285714282</v>
      </c>
      <c r="D70">
        <f t="shared" si="2"/>
        <v>-6400</v>
      </c>
      <c r="E70">
        <f>0</f>
        <v>0</v>
      </c>
      <c r="J70" s="60">
        <f>B70+'+charges concentrées'!J70</f>
        <v>0.011767594606658775</v>
      </c>
      <c r="K70" s="60">
        <f>C70+'+charges concentrées'!K70</f>
        <v>-0.0025746829290439754</v>
      </c>
      <c r="L70">
        <f>D70+'+charges concentrées'!L70</f>
        <v>-2598.999999999996</v>
      </c>
    </row>
    <row r="71" spans="1:12" ht="12.75">
      <c r="A71">
        <f t="shared" si="3"/>
        <v>5.899999999999995</v>
      </c>
      <c r="B71" s="60">
        <f t="shared" si="4"/>
        <v>0.0077315555555555505</v>
      </c>
      <c r="C71" s="60">
        <f t="shared" si="5"/>
        <v>0.03518422857142853</v>
      </c>
      <c r="D71">
        <f t="shared" si="2"/>
        <v>-6400</v>
      </c>
      <c r="E71">
        <f>0</f>
        <v>0</v>
      </c>
      <c r="J71" s="60">
        <f>B71+'+charges concentrées'!J71</f>
        <v>0.012187185780743424</v>
      </c>
      <c r="K71" s="60">
        <f>C71+'+charges concentrées'!K71</f>
        <v>-0.0013768902530028326</v>
      </c>
      <c r="L71">
        <f>D71+'+charges concentrées'!L71</f>
        <v>-2689.4999999999955</v>
      </c>
    </row>
    <row r="72" spans="1:12" ht="12.75">
      <c r="A72">
        <f t="shared" si="3"/>
        <v>5.999999999999995</v>
      </c>
      <c r="B72" s="60">
        <f t="shared" si="4"/>
        <v>0.007822222222222217</v>
      </c>
      <c r="C72" s="60">
        <f t="shared" si="5"/>
        <v>0.035961904761904716</v>
      </c>
      <c r="D72">
        <f t="shared" si="2"/>
        <v>-6400</v>
      </c>
      <c r="E72">
        <f>0</f>
        <v>0</v>
      </c>
      <c r="J72" s="60">
        <f>B72+'+charges concentrées'!J72</f>
        <v>0.012600338154305097</v>
      </c>
      <c r="K72" s="60">
        <f>C72+'+charges concentrées'!K72</f>
        <v>-0.00013746039957938244</v>
      </c>
      <c r="L72">
        <f>D72+'+charges concentrées'!L72</f>
        <v>-2779.999999999996</v>
      </c>
    </row>
    <row r="73" spans="1:12" ht="12.75">
      <c r="A73">
        <f t="shared" si="3"/>
        <v>6.099999999999994</v>
      </c>
      <c r="B73" s="60">
        <f t="shared" si="4"/>
        <v>0.007914412698412691</v>
      </c>
      <c r="C73" s="60">
        <f t="shared" si="5"/>
        <v>0.036748723809523764</v>
      </c>
      <c r="D73">
        <f t="shared" si="2"/>
        <v>-6400</v>
      </c>
      <c r="E73">
        <f>0</f>
        <v>0</v>
      </c>
      <c r="J73" s="60">
        <f>B73+'+charges concentrées'!J73</f>
        <v>0.013007051727343788</v>
      </c>
      <c r="K73" s="60">
        <f>C73+'+charges concentrées'!K73</f>
        <v>0.0011429627511740717</v>
      </c>
      <c r="L73">
        <f>D73+'+charges concentrées'!L73</f>
        <v>-2870.4999999999945</v>
      </c>
    </row>
    <row r="74" spans="1:12" ht="12.75">
      <c r="A74">
        <f t="shared" si="3"/>
        <v>6.199999999999994</v>
      </c>
      <c r="B74" s="60">
        <f t="shared" si="4"/>
        <v>0.008008126984126977</v>
      </c>
      <c r="C74" s="60">
        <f t="shared" si="5"/>
        <v>0.037544838095238044</v>
      </c>
      <c r="D74">
        <f t="shared" si="2"/>
        <v>-6400</v>
      </c>
      <c r="E74">
        <f>0</f>
        <v>0</v>
      </c>
      <c r="J74" s="60">
        <f>B74+'+charges concentrées'!J74</f>
        <v>0.013407326499859496</v>
      </c>
      <c r="K74" s="60">
        <f>C74+'+charges concentrées'!K74</f>
        <v>0.002463735319205261</v>
      </c>
      <c r="L74">
        <f>D74+'+charges concentrées'!L74</f>
        <v>-2960.9999999999945</v>
      </c>
    </row>
    <row r="75" spans="1:12" ht="12.75">
      <c r="A75">
        <f t="shared" si="3"/>
        <v>6.299999999999994</v>
      </c>
      <c r="B75" s="60">
        <f aca="true" t="shared" si="6" ref="B75:B106">$G$1*(3*xj^2+2*$A$2^2)/(6*$C$2*10^9*$B$2*$A$2)</f>
        <v>0.008103365079365073</v>
      </c>
      <c r="C75" s="60">
        <f aca="true" t="shared" si="7" ref="C75:C106">$G$1*xj*(xj^2+2*$A$2^2)/(6*$C$2*10^9*$B$2*$A$2)</f>
        <v>0.03835039999999994</v>
      </c>
      <c r="D75">
        <f t="shared" si="2"/>
        <v>-6400</v>
      </c>
      <c r="E75">
        <f>0</f>
        <v>0</v>
      </c>
      <c r="J75" s="60">
        <f>B75+'+charges concentrées'!J75</f>
        <v>0.013801162471852228</v>
      </c>
      <c r="K75" s="60">
        <f>C75+'+charges concentrées'!K75</f>
        <v>0.0038242134244618545</v>
      </c>
      <c r="L75">
        <f>D75+'+charges concentrées'!L75</f>
        <v>-3051.4999999999945</v>
      </c>
    </row>
    <row r="76" spans="1:12" ht="12.75">
      <c r="A76">
        <f t="shared" si="3"/>
        <v>6.399999999999993</v>
      </c>
      <c r="B76" s="60">
        <f t="shared" si="6"/>
        <v>0.008200126984126978</v>
      </c>
      <c r="C76" s="60">
        <f t="shared" si="7"/>
        <v>0.03916556190476185</v>
      </c>
      <c r="D76">
        <f aca="true" t="shared" si="8" ref="D76:D112">-$G$1</f>
        <v>-6400</v>
      </c>
      <c r="E76">
        <f>0</f>
        <v>0</v>
      </c>
      <c r="J76" s="60">
        <f>B76+'+charges concentrées'!J76</f>
        <v>0.014188559643321972</v>
      </c>
      <c r="K76" s="60">
        <f>C76+'+charges concentrées'!K76</f>
        <v>0.005223753186891597</v>
      </c>
      <c r="L76">
        <f>D76+'+charges concentrées'!L76</f>
        <v>-3141.999999999994</v>
      </c>
    </row>
    <row r="77" spans="1:12" ht="12.75">
      <c r="A77">
        <f t="shared" si="3"/>
        <v>6.499999999999993</v>
      </c>
      <c r="B77" s="60">
        <f t="shared" si="6"/>
        <v>0.00829841269841269</v>
      </c>
      <c r="C77" s="60">
        <f t="shared" si="7"/>
        <v>0.039990476190476125</v>
      </c>
      <c r="D77">
        <f t="shared" si="8"/>
        <v>-6400</v>
      </c>
      <c r="E77">
        <f>0</f>
        <v>0</v>
      </c>
      <c r="J77" s="60">
        <f>B77+'+charges concentrées'!J77</f>
        <v>0.014569518014268739</v>
      </c>
      <c r="K77" s="60">
        <f>C77+'+charges concentrées'!K77</f>
        <v>0.006661710726442151</v>
      </c>
      <c r="L77">
        <f>D77+'+charges concentrées'!L77</f>
        <v>-3232.4999999999927</v>
      </c>
    </row>
    <row r="78" spans="1:12" ht="12.75">
      <c r="A78">
        <f aca="true" t="shared" si="9" ref="A78:A112">A77+0.1</f>
        <v>6.5999999999999925</v>
      </c>
      <c r="B78" s="60">
        <f t="shared" si="6"/>
        <v>0.008398222222222213</v>
      </c>
      <c r="C78" s="60">
        <f t="shared" si="7"/>
        <v>0.040825295238095166</v>
      </c>
      <c r="D78">
        <f t="shared" si="8"/>
        <v>-6400</v>
      </c>
      <c r="E78">
        <f>0</f>
        <v>0</v>
      </c>
      <c r="J78" s="60">
        <f>B78+'+charges concentrées'!J78</f>
        <v>0.014944037584692527</v>
      </c>
      <c r="K78" s="60">
        <f>C78+'+charges concentrées'!K78</f>
        <v>0.008137442163061226</v>
      </c>
      <c r="L78">
        <f>D78+'+charges concentrées'!L78</f>
        <v>-3322.9999999999923</v>
      </c>
    </row>
    <row r="79" spans="1:12" ht="12.75">
      <c r="A79">
        <f t="shared" si="9"/>
        <v>6.699999999999992</v>
      </c>
      <c r="B79" s="60">
        <f t="shared" si="6"/>
        <v>0.008499555555555547</v>
      </c>
      <c r="C79" s="60">
        <f t="shared" si="7"/>
        <v>0.04167017142857135</v>
      </c>
      <c r="D79">
        <f t="shared" si="8"/>
        <v>-6400</v>
      </c>
      <c r="E79">
        <f>0</f>
        <v>0</v>
      </c>
      <c r="J79" s="60">
        <f>B79+'+charges concentrées'!J79</f>
        <v>0.015312118354593326</v>
      </c>
      <c r="K79" s="60">
        <f>C79+'+charges concentrées'!K79</f>
        <v>0.009650303616696526</v>
      </c>
      <c r="L79">
        <f>D79+'+charges concentrées'!L79</f>
        <v>-3413.4999999999927</v>
      </c>
    </row>
    <row r="80" spans="1:12" ht="12.75">
      <c r="A80">
        <f t="shared" si="9"/>
        <v>6.799999999999992</v>
      </c>
      <c r="B80" s="60">
        <f t="shared" si="6"/>
        <v>0.00860241269841269</v>
      </c>
      <c r="C80" s="60">
        <f t="shared" si="7"/>
        <v>0.04252525714285707</v>
      </c>
      <c r="D80">
        <f t="shared" si="8"/>
        <v>-6400</v>
      </c>
      <c r="E80">
        <f>0</f>
        <v>0</v>
      </c>
      <c r="J80" s="60">
        <f>B80+'+charges concentrées'!J80</f>
        <v>0.015673760323971157</v>
      </c>
      <c r="K80" s="60">
        <f>C80+'+charges concentrées'!K80</f>
        <v>0.011199651207295783</v>
      </c>
      <c r="L80">
        <f>D80+'+charges concentrées'!L80</f>
        <v>-3503.9999999999923</v>
      </c>
    </row>
    <row r="81" spans="1:12" ht="12.75">
      <c r="A81">
        <f t="shared" si="9"/>
        <v>6.8999999999999915</v>
      </c>
      <c r="B81" s="60">
        <f t="shared" si="6"/>
        <v>0.00870679365079364</v>
      </c>
      <c r="C81" s="60">
        <f t="shared" si="7"/>
        <v>0.04339070476190468</v>
      </c>
      <c r="D81">
        <f t="shared" si="8"/>
        <v>-6400</v>
      </c>
      <c r="E81">
        <f>0</f>
        <v>0</v>
      </c>
      <c r="J81" s="60">
        <f>B81+'+charges concentrées'!J81</f>
        <v>0.016028963492825996</v>
      </c>
      <c r="K81" s="60">
        <f>C81+'+charges concentrées'!K81</f>
        <v>0.01278484105480666</v>
      </c>
      <c r="L81">
        <f>D81+'+charges concentrées'!L81</f>
        <v>-3594.4999999999927</v>
      </c>
    </row>
    <row r="82" spans="1:12" ht="12.75">
      <c r="A82">
        <f t="shared" si="9"/>
        <v>6.999999999999991</v>
      </c>
      <c r="B82" s="60">
        <f t="shared" si="6"/>
        <v>0.008812698412698402</v>
      </c>
      <c r="C82" s="60">
        <f t="shared" si="7"/>
        <v>0.04426666666666658</v>
      </c>
      <c r="D82">
        <f t="shared" si="8"/>
        <v>-6400</v>
      </c>
      <c r="E82">
        <f>0</f>
        <v>0</v>
      </c>
      <c r="J82" s="60">
        <f>B82+'+charges concentrées'!J82</f>
        <v>0.01637772786115786</v>
      </c>
      <c r="K82" s="60">
        <f>C82+'+charges concentrées'!K82</f>
        <v>0.014405229279176857</v>
      </c>
      <c r="L82">
        <f>D82+'+charges concentrées'!L82</f>
        <v>-3684.9999999999914</v>
      </c>
    </row>
    <row r="83" spans="1:12" ht="12.75">
      <c r="A83">
        <f t="shared" si="9"/>
        <v>7.099999999999991</v>
      </c>
      <c r="B83" s="60">
        <f t="shared" si="6"/>
        <v>0.008920126984126973</v>
      </c>
      <c r="C83" s="60">
        <f t="shared" si="7"/>
        <v>0.045153295238095144</v>
      </c>
      <c r="D83">
        <f t="shared" si="8"/>
        <v>-6400</v>
      </c>
      <c r="E83">
        <f>0</f>
        <v>0</v>
      </c>
      <c r="J83" s="60">
        <f>B83+'+charges concentrées'!J83</f>
        <v>0.016720053428966746</v>
      </c>
      <c r="K83" s="60">
        <f>C83+'+charges concentrées'!K83</f>
        <v>0.016060172000354114</v>
      </c>
      <c r="L83">
        <f>D83+'+charges concentrées'!L83</f>
        <v>-3775.499999999992</v>
      </c>
    </row>
    <row r="84" spans="1:12" ht="12.75">
      <c r="A84">
        <f t="shared" si="9"/>
        <v>7.19999999999999</v>
      </c>
      <c r="B84" s="60">
        <f t="shared" si="6"/>
        <v>0.009029079365079353</v>
      </c>
      <c r="C84" s="60">
        <f t="shared" si="7"/>
        <v>0.046050742857142765</v>
      </c>
      <c r="D84">
        <f t="shared" si="8"/>
        <v>-6400</v>
      </c>
      <c r="E84">
        <f>0</f>
        <v>0</v>
      </c>
      <c r="J84" s="60">
        <f>B84+'+charges concentrées'!J84</f>
        <v>0.017055940196252648</v>
      </c>
      <c r="K84" s="60">
        <f>C84+'+charges concentrées'!K84</f>
        <v>0.01774902533828611</v>
      </c>
      <c r="L84">
        <f>D84+'+charges concentrées'!L84</f>
        <v>-3865.999999999991</v>
      </c>
    </row>
    <row r="85" spans="1:12" ht="12.75">
      <c r="A85">
        <f t="shared" si="9"/>
        <v>7.29999999999999</v>
      </c>
      <c r="B85" s="60">
        <f t="shared" si="6"/>
        <v>0.009139555555555543</v>
      </c>
      <c r="C85" s="60">
        <f t="shared" si="7"/>
        <v>0.046959161904761806</v>
      </c>
      <c r="D85">
        <f t="shared" si="8"/>
        <v>-6400</v>
      </c>
      <c r="E85">
        <f>0</f>
        <v>0</v>
      </c>
      <c r="J85" s="60">
        <f>B85+'+charges concentrées'!J85</f>
        <v>0.01738538816301557</v>
      </c>
      <c r="K85" s="60">
        <f>C85+'+charges concentrées'!K85</f>
        <v>0.019471145412920547</v>
      </c>
      <c r="L85">
        <f>D85+'+charges concentrées'!L85</f>
        <v>-3956.4999999999914</v>
      </c>
    </row>
    <row r="86" spans="1:12" ht="12.75">
      <c r="A86">
        <f t="shared" si="9"/>
        <v>7.39999999999999</v>
      </c>
      <c r="B86" s="60">
        <f t="shared" si="6"/>
        <v>0.009251555555555542</v>
      </c>
      <c r="C86" s="60">
        <f t="shared" si="7"/>
        <v>0.04787870476190466</v>
      </c>
      <c r="D86">
        <f t="shared" si="8"/>
        <v>-6400</v>
      </c>
      <c r="E86">
        <f>0</f>
        <v>0</v>
      </c>
      <c r="J86" s="60">
        <f>B86+'+charges concentrées'!J86</f>
        <v>0.017708397329255512</v>
      </c>
      <c r="K86" s="60">
        <f>C86+'+charges concentrées'!K86</f>
        <v>0.021225888344205107</v>
      </c>
      <c r="L86">
        <f>D86+'+charges concentrées'!L86</f>
        <v>-4046.999999999992</v>
      </c>
    </row>
    <row r="87" spans="1:12" ht="12.75">
      <c r="A87">
        <f t="shared" si="9"/>
        <v>7.499999999999989</v>
      </c>
      <c r="B87" s="60">
        <f t="shared" si="6"/>
        <v>0.009365079365079352</v>
      </c>
      <c r="C87" s="60">
        <f t="shared" si="7"/>
        <v>0.048809523809523706</v>
      </c>
      <c r="D87">
        <f t="shared" si="8"/>
        <v>-6400</v>
      </c>
      <c r="E87">
        <f>0</f>
        <v>0</v>
      </c>
      <c r="J87" s="60">
        <f>B87+'+charges concentrées'!J87</f>
        <v>0.018024967694972475</v>
      </c>
      <c r="K87" s="60">
        <f>C87+'+charges concentrées'!K87</f>
        <v>0.023012610252087534</v>
      </c>
      <c r="L87">
        <f>D87+'+charges concentrées'!L87</f>
        <v>-4137.499999999991</v>
      </c>
    </row>
    <row r="88" spans="1:12" ht="12.75">
      <c r="A88">
        <f t="shared" si="9"/>
        <v>7.599999999999989</v>
      </c>
      <c r="B88" s="60">
        <f t="shared" si="6"/>
        <v>0.00948012698412697</v>
      </c>
      <c r="C88" s="60">
        <f t="shared" si="7"/>
        <v>0.04975177142857131</v>
      </c>
      <c r="D88">
        <f t="shared" si="8"/>
        <v>-6400</v>
      </c>
      <c r="E88">
        <f>0</f>
        <v>0</v>
      </c>
      <c r="J88" s="60">
        <f>B88+'+charges concentrées'!J88</f>
        <v>0.01833509926016645</v>
      </c>
      <c r="K88" s="60">
        <f>C88+'+charges concentrées'!K88</f>
        <v>0.02483066725651549</v>
      </c>
      <c r="L88">
        <f>D88+'+charges concentrées'!L88</f>
        <v>-4227.999999999991</v>
      </c>
    </row>
    <row r="89" spans="1:12" ht="12.75">
      <c r="A89">
        <f t="shared" si="9"/>
        <v>7.699999999999989</v>
      </c>
      <c r="B89" s="60">
        <f t="shared" si="6"/>
        <v>0.009596698412698397</v>
      </c>
      <c r="C89" s="60">
        <f t="shared" si="7"/>
        <v>0.050705599999999885</v>
      </c>
      <c r="D89">
        <f t="shared" si="8"/>
        <v>-6400</v>
      </c>
      <c r="E89">
        <f>0</f>
        <v>0</v>
      </c>
      <c r="J89" s="60">
        <f>B89+'+charges concentrées'!J89</f>
        <v>0.018638792024837446</v>
      </c>
      <c r="K89" s="60">
        <f>C89+'+charges concentrées'!K89</f>
        <v>0.0266794154774367</v>
      </c>
      <c r="L89">
        <f>D89+'+charges concentrées'!L89</f>
        <v>-4318.499999999989</v>
      </c>
    </row>
    <row r="90" spans="1:12" ht="12.75">
      <c r="A90">
        <f t="shared" si="9"/>
        <v>7.799999999999988</v>
      </c>
      <c r="B90" s="60">
        <f t="shared" si="6"/>
        <v>0.009714793650793637</v>
      </c>
      <c r="C90" s="60">
        <f t="shared" si="7"/>
        <v>0.051671161904761786</v>
      </c>
      <c r="D90">
        <f t="shared" si="8"/>
        <v>-6400</v>
      </c>
      <c r="E90">
        <f>0</f>
        <v>0</v>
      </c>
      <c r="J90" s="60">
        <f>B90+'+charges concentrées'!J90</f>
        <v>0.01893604598898547</v>
      </c>
      <c r="K90" s="60">
        <f>C90+'+charges concentrées'!K90</f>
        <v>0.02855821103479888</v>
      </c>
      <c r="L90">
        <f>D90+'+charges concentrées'!L90</f>
        <v>-4408.999999999989</v>
      </c>
    </row>
    <row r="91" spans="1:12" ht="12.75">
      <c r="A91">
        <f t="shared" si="9"/>
        <v>7.899999999999988</v>
      </c>
      <c r="B91" s="60">
        <f t="shared" si="6"/>
        <v>0.009834412698412683</v>
      </c>
      <c r="C91" s="60">
        <f t="shared" si="7"/>
        <v>0.05264860952380939</v>
      </c>
      <c r="D91">
        <f t="shared" si="8"/>
        <v>-6400</v>
      </c>
      <c r="E91">
        <f>0</f>
        <v>0</v>
      </c>
      <c r="J91" s="60">
        <f>B91+'+charges concentrées'!J91</f>
        <v>0.019226861152610512</v>
      </c>
      <c r="K91" s="60">
        <f>C91+'+charges concentrées'!K91</f>
        <v>0.03046641004854968</v>
      </c>
      <c r="L91">
        <f>D91+'+charges concentrées'!L91</f>
        <v>-4499.499999999988</v>
      </c>
    </row>
    <row r="92" spans="1:12" ht="12.75">
      <c r="A92">
        <f t="shared" si="9"/>
        <v>7.999999999999988</v>
      </c>
      <c r="B92" s="60">
        <f t="shared" si="6"/>
        <v>0.00995555555555554</v>
      </c>
      <c r="C92" s="60">
        <f t="shared" si="7"/>
        <v>0.053638095238095096</v>
      </c>
      <c r="D92">
        <f t="shared" si="8"/>
        <v>-6400</v>
      </c>
      <c r="E92">
        <f>0</f>
        <v>0</v>
      </c>
      <c r="J92" s="60">
        <f>B92+'+charges concentrées'!J92</f>
        <v>0.019511237515712564</v>
      </c>
      <c r="K92" s="60">
        <f>C92+'+charges concentrées'!K92</f>
        <v>0.03240336863863685</v>
      </c>
      <c r="L92">
        <f>D92+'+charges concentrées'!L92</f>
        <v>-4589.999999999988</v>
      </c>
    </row>
    <row r="93" spans="1:12" ht="12.75">
      <c r="A93">
        <f t="shared" si="9"/>
        <v>8.099999999999987</v>
      </c>
      <c r="B93" s="60">
        <f t="shared" si="6"/>
        <v>0.010078222222222204</v>
      </c>
      <c r="C93" s="60">
        <f t="shared" si="7"/>
        <v>0.05463977142857129</v>
      </c>
      <c r="D93">
        <f t="shared" si="8"/>
        <v>-6400</v>
      </c>
      <c r="E93">
        <f>0</f>
        <v>0</v>
      </c>
      <c r="J93" s="60">
        <f>B93+'+charges concentrées'!J93</f>
        <v>0.01978917507829163</v>
      </c>
      <c r="K93" s="60">
        <f>C93+'+charges concentrées'!K93</f>
        <v>0.03436844292500807</v>
      </c>
      <c r="L93">
        <f>D93+'+charges concentrées'!L93</f>
        <v>-4680.499999999988</v>
      </c>
    </row>
    <row r="94" spans="1:12" ht="12.75">
      <c r="A94">
        <f t="shared" si="9"/>
        <v>8.199999999999987</v>
      </c>
      <c r="B94" s="60">
        <f t="shared" si="6"/>
        <v>0.010202412698412681</v>
      </c>
      <c r="C94" s="60">
        <f t="shared" si="7"/>
        <v>0.05565379047619033</v>
      </c>
      <c r="D94">
        <f t="shared" si="8"/>
        <v>-6400</v>
      </c>
      <c r="E94">
        <f>0</f>
        <v>0</v>
      </c>
      <c r="J94" s="60">
        <f>B94+'+charges concentrées'!J94</f>
        <v>0.020060673840347733</v>
      </c>
      <c r="K94" s="60">
        <f>C94+'+charges concentrées'!K94</f>
        <v>0.036360989027611056</v>
      </c>
      <c r="L94">
        <f>D94+'+charges concentrées'!L94</f>
        <v>-4770.999999999987</v>
      </c>
    </row>
    <row r="95" spans="1:12" ht="12.75">
      <c r="A95">
        <f t="shared" si="9"/>
        <v>8.299999999999986</v>
      </c>
      <c r="B95" s="60">
        <f t="shared" si="6"/>
        <v>0.010328126984126966</v>
      </c>
      <c r="C95" s="60">
        <f t="shared" si="7"/>
        <v>0.05668030476190461</v>
      </c>
      <c r="D95">
        <f t="shared" si="8"/>
        <v>-6400</v>
      </c>
      <c r="E95">
        <f>0</f>
        <v>0</v>
      </c>
      <c r="J95" s="60">
        <f>B95+'+charges concentrées'!J95</f>
        <v>0.020325733801880845</v>
      </c>
      <c r="K95" s="60">
        <f>C95+'+charges concentrées'!K95</f>
        <v>0.0383803630663935</v>
      </c>
      <c r="L95">
        <f>D95+'+charges concentrées'!L95</f>
        <v>-4861.499999999988</v>
      </c>
    </row>
    <row r="96" spans="1:12" ht="12.75">
      <c r="A96">
        <f t="shared" si="9"/>
        <v>8.399999999999986</v>
      </c>
      <c r="B96" s="60">
        <f t="shared" si="6"/>
        <v>0.010455365079365059</v>
      </c>
      <c r="C96" s="60">
        <f t="shared" si="7"/>
        <v>0.05771946666666652</v>
      </c>
      <c r="D96">
        <f t="shared" si="8"/>
        <v>-6400</v>
      </c>
      <c r="E96">
        <f>0</f>
        <v>0</v>
      </c>
      <c r="J96" s="60">
        <f>B96+'+charges concentrées'!J96</f>
        <v>0.020584354962890974</v>
      </c>
      <c r="K96" s="60">
        <f>C96+'+charges concentrées'!K96</f>
        <v>0.04042592116130311</v>
      </c>
      <c r="L96">
        <f>D96+'+charges concentrées'!L96</f>
        <v>-4951.999999999988</v>
      </c>
    </row>
    <row r="97" spans="1:12" ht="12.75">
      <c r="A97">
        <f t="shared" si="9"/>
        <v>8.499999999999986</v>
      </c>
      <c r="B97" s="60">
        <f t="shared" si="6"/>
        <v>0.010584126984126965</v>
      </c>
      <c r="C97" s="60">
        <f t="shared" si="7"/>
        <v>0.058771428571428426</v>
      </c>
      <c r="D97">
        <f t="shared" si="8"/>
        <v>-6400</v>
      </c>
      <c r="E97">
        <f>0</f>
        <v>0</v>
      </c>
      <c r="J97" s="60">
        <f>B97+'+charges concentrées'!J97</f>
        <v>0.02083653732337814</v>
      </c>
      <c r="K97" s="60">
        <f>C97+'+charges concentrées'!K97</f>
        <v>0.042497019432287605</v>
      </c>
      <c r="L97">
        <f>D97+'+charges concentrées'!L97</f>
        <v>-5042.499999999987</v>
      </c>
    </row>
    <row r="98" spans="1:12" ht="12.75">
      <c r="A98">
        <f t="shared" si="9"/>
        <v>8.599999999999985</v>
      </c>
      <c r="B98" s="60">
        <f t="shared" si="6"/>
        <v>0.010714412698412678</v>
      </c>
      <c r="C98" s="60">
        <f t="shared" si="7"/>
        <v>0.0598363428571427</v>
      </c>
      <c r="D98">
        <f t="shared" si="8"/>
        <v>-6400</v>
      </c>
      <c r="E98">
        <f>0</f>
        <v>0</v>
      </c>
      <c r="J98" s="60">
        <f>B98+'+charges concentrées'!J98</f>
        <v>0.02108228088334231</v>
      </c>
      <c r="K98" s="60">
        <f>C98+'+charges concentrées'!K98</f>
        <v>0.04459301399929465</v>
      </c>
      <c r="L98">
        <f>D98+'+charges concentrées'!L98</f>
        <v>-5132.999999999987</v>
      </c>
    </row>
    <row r="99" spans="1:12" ht="12.75">
      <c r="A99">
        <f t="shared" si="9"/>
        <v>8.699999999999985</v>
      </c>
      <c r="B99" s="60">
        <f t="shared" si="6"/>
        <v>0.010846222222222203</v>
      </c>
      <c r="C99" s="60">
        <f t="shared" si="7"/>
        <v>0.06091436190476173</v>
      </c>
      <c r="D99">
        <f t="shared" si="8"/>
        <v>-6400</v>
      </c>
      <c r="E99">
        <f>0</f>
        <v>0</v>
      </c>
      <c r="J99" s="60">
        <f>B99+'+charges concentrées'!J99</f>
        <v>0.021321585642783504</v>
      </c>
      <c r="K99" s="60">
        <f>C99+'+charges concentrées'!K99</f>
        <v>0.04671326098227195</v>
      </c>
      <c r="L99">
        <f>D99+'+charges concentrées'!L99</f>
        <v>-5223.499999999986</v>
      </c>
    </row>
    <row r="100" spans="1:12" ht="12.75">
      <c r="A100">
        <f t="shared" si="9"/>
        <v>8.799999999999985</v>
      </c>
      <c r="B100" s="60">
        <f t="shared" si="6"/>
        <v>0.010979555555555534</v>
      </c>
      <c r="C100" s="60">
        <f t="shared" si="7"/>
        <v>0.062005638095237924</v>
      </c>
      <c r="D100">
        <f t="shared" si="8"/>
        <v>-6400</v>
      </c>
      <c r="E100">
        <f>0</f>
        <v>0</v>
      </c>
      <c r="J100" s="60">
        <f>B100+'+charges concentrées'!J100</f>
        <v>0.02155445160170171</v>
      </c>
      <c r="K100" s="60">
        <f>C100+'+charges concentrées'!K100</f>
        <v>0.048857116501167225</v>
      </c>
      <c r="L100">
        <f>D100+'+charges concentrées'!L100</f>
        <v>-5313.999999999986</v>
      </c>
    </row>
    <row r="101" spans="1:12" ht="12.75">
      <c r="A101">
        <f t="shared" si="9"/>
        <v>8.899999999999984</v>
      </c>
      <c r="B101" s="60">
        <f t="shared" si="6"/>
        <v>0.011114412698412677</v>
      </c>
      <c r="C101" s="60">
        <f t="shared" si="7"/>
        <v>0.06311032380952362</v>
      </c>
      <c r="D101">
        <f t="shared" si="8"/>
        <v>-6400</v>
      </c>
      <c r="E101">
        <f>0</f>
        <v>0</v>
      </c>
      <c r="J101" s="60">
        <f>B101+'+charges concentrées'!J101</f>
        <v>0.021780878760096947</v>
      </c>
      <c r="K101" s="60">
        <f>C101+'+charges concentrées'!K101</f>
        <v>0.051023936675928167</v>
      </c>
      <c r="L101">
        <f>D101+'+charges concentrées'!L101</f>
        <v>-5404.499999999985</v>
      </c>
    </row>
    <row r="102" spans="1:12" ht="12.75">
      <c r="A102">
        <f t="shared" si="9"/>
        <v>8.999999999999984</v>
      </c>
      <c r="B102" s="60">
        <f t="shared" si="6"/>
        <v>0.011250793650793628</v>
      </c>
      <c r="C102" s="60">
        <f t="shared" si="7"/>
        <v>0.06422857142857125</v>
      </c>
      <c r="D102">
        <f t="shared" si="8"/>
        <v>-6400</v>
      </c>
      <c r="E102">
        <f>0</f>
        <v>0</v>
      </c>
      <c r="J102" s="60">
        <f>B102+'+charges concentrées'!J102</f>
        <v>0.022000867117969197</v>
      </c>
      <c r="K102" s="60">
        <f>C102+'+charges concentrées'!K102</f>
        <v>0.0532130776265025</v>
      </c>
      <c r="L102">
        <f>D102+'+charges concentrées'!L102</f>
        <v>-5494.9999999999845</v>
      </c>
    </row>
    <row r="103" spans="1:12" ht="12.75">
      <c r="A103">
        <f t="shared" si="9"/>
        <v>9.099999999999984</v>
      </c>
      <c r="B103" s="60">
        <f t="shared" si="6"/>
        <v>0.011388698412698389</v>
      </c>
      <c r="C103" s="60">
        <f t="shared" si="7"/>
        <v>0.06536053333333315</v>
      </c>
      <c r="D103">
        <f t="shared" si="8"/>
        <v>-6400</v>
      </c>
      <c r="E103">
        <f>0</f>
        <v>0</v>
      </c>
      <c r="J103" s="60">
        <f>B103+'+charges concentrées'!J103</f>
        <v>0.02221441667531846</v>
      </c>
      <c r="K103" s="60">
        <f>C103+'+charges concentrées'!K103</f>
        <v>0.0554238954728379</v>
      </c>
      <c r="L103">
        <f>D103+'+charges concentrées'!L103</f>
        <v>-5585.4999999999845</v>
      </c>
    </row>
    <row r="104" spans="1:12" ht="12.75">
      <c r="A104">
        <f t="shared" si="9"/>
        <v>9.199999999999983</v>
      </c>
      <c r="B104" s="60">
        <f t="shared" si="6"/>
        <v>0.011528126984126958</v>
      </c>
      <c r="C104" s="60">
        <f t="shared" si="7"/>
        <v>0.0665063619047617</v>
      </c>
      <c r="D104">
        <f t="shared" si="8"/>
        <v>-6400</v>
      </c>
      <c r="E104">
        <f>0</f>
        <v>0</v>
      </c>
      <c r="J104" s="60">
        <f>B104+'+charges concentrées'!J104</f>
        <v>0.022421527432144747</v>
      </c>
      <c r="K104" s="60">
        <f>C104+'+charges concentrées'!K104</f>
        <v>0.05765574633488205</v>
      </c>
      <c r="L104">
        <f>D104+'+charges concentrées'!L104</f>
        <v>-5675.999999999984</v>
      </c>
    </row>
    <row r="105" spans="1:12" ht="12.75">
      <c r="A105">
        <f t="shared" si="9"/>
        <v>9.299999999999983</v>
      </c>
      <c r="B105" s="60">
        <f t="shared" si="6"/>
        <v>0.011669079365079339</v>
      </c>
      <c r="C105" s="60">
        <f t="shared" si="7"/>
        <v>0.0676662095238093</v>
      </c>
      <c r="D105">
        <f t="shared" si="8"/>
        <v>-6400</v>
      </c>
      <c r="E105">
        <f>0</f>
        <v>0</v>
      </c>
      <c r="J105" s="60">
        <f>B105+'+charges concentrées'!J105</f>
        <v>0.022622199388448064</v>
      </c>
      <c r="K105" s="60">
        <f>C105+'+charges concentrées'!K105</f>
        <v>0.05990798633258271</v>
      </c>
      <c r="L105">
        <f>D105+'+charges concentrées'!L105</f>
        <v>-5766.4999999999845</v>
      </c>
    </row>
    <row r="106" spans="1:12" ht="12.75">
      <c r="A106">
        <f t="shared" si="9"/>
        <v>9.399999999999983</v>
      </c>
      <c r="B106" s="60">
        <f t="shared" si="6"/>
        <v>0.011811555555555528</v>
      </c>
      <c r="C106" s="60">
        <f t="shared" si="7"/>
        <v>0.06884022857142837</v>
      </c>
      <c r="D106">
        <f t="shared" si="8"/>
        <v>-6400</v>
      </c>
      <c r="E106">
        <f>0</f>
        <v>0</v>
      </c>
      <c r="J106" s="60">
        <f>B106+'+charges concentrées'!J106</f>
        <v>0.02281643254422839</v>
      </c>
      <c r="K106" s="60">
        <f>C106+'+charges concentrées'!K106</f>
        <v>0.062179971585887575</v>
      </c>
      <c r="L106">
        <f>D106+'+charges concentrées'!L106</f>
        <v>-5856.999999999984</v>
      </c>
    </row>
    <row r="107" spans="1:12" ht="12.75">
      <c r="A107">
        <f t="shared" si="9"/>
        <v>9.499999999999982</v>
      </c>
      <c r="B107" s="60">
        <f aca="true" t="shared" si="10" ref="B107:B112">$G$1*(3*xj^2+2*$A$2^2)/(6*$C$2*10^9*$B$2*$A$2)</f>
        <v>0.011955555555555528</v>
      </c>
      <c r="C107" s="60">
        <f aca="true" t="shared" si="11" ref="C107:C112">$G$1*xj*(xj^2+2*$A$2^2)/(6*$C$2*10^9*$B$2*$A$2)</f>
        <v>0.0700285714285712</v>
      </c>
      <c r="D107">
        <f t="shared" si="8"/>
        <v>-6400</v>
      </c>
      <c r="E107">
        <f>0</f>
        <v>0</v>
      </c>
      <c r="J107" s="60">
        <f>B107+'+charges concentrées'!J107</f>
        <v>0.023004226899485735</v>
      </c>
      <c r="K107" s="60">
        <f>C107+'+charges concentrées'!K107</f>
        <v>0.06447105821474428</v>
      </c>
      <c r="L107">
        <f>D107+'+charges concentrées'!L107</f>
        <v>-5947.499999999984</v>
      </c>
    </row>
    <row r="108" spans="1:12" ht="12.75">
      <c r="A108">
        <f t="shared" si="9"/>
        <v>9.599999999999982</v>
      </c>
      <c r="B108" s="60">
        <f t="shared" si="10"/>
        <v>0.012101079365079337</v>
      </c>
      <c r="C108" s="60">
        <f t="shared" si="11"/>
        <v>0.07123139047619025</v>
      </c>
      <c r="D108">
        <f t="shared" si="8"/>
        <v>-6400</v>
      </c>
      <c r="E108">
        <f>0</f>
        <v>0</v>
      </c>
      <c r="J108" s="60">
        <f>B108+'+charges concentrées'!J108</f>
        <v>0.02318558245422011</v>
      </c>
      <c r="K108" s="60">
        <f>C108+'+charges concentrées'!K108</f>
        <v>0.0667806023391006</v>
      </c>
      <c r="L108">
        <f>D108+'+charges concentrées'!L108</f>
        <v>-6037.999999999984</v>
      </c>
    </row>
    <row r="109" spans="1:12" ht="12.75">
      <c r="A109">
        <f t="shared" si="9"/>
        <v>9.699999999999982</v>
      </c>
      <c r="B109" s="60">
        <f t="shared" si="10"/>
        <v>0.012248126984126957</v>
      </c>
      <c r="C109" s="60">
        <f t="shared" si="11"/>
        <v>0.07244883809523786</v>
      </c>
      <c r="D109">
        <f t="shared" si="8"/>
        <v>-6400</v>
      </c>
      <c r="E109">
        <f>0</f>
        <v>0</v>
      </c>
      <c r="J109" s="60">
        <f>B109+'+charges concentrées'!J109</f>
        <v>0.023360499208431494</v>
      </c>
      <c r="K109" s="60">
        <f>C109+'+charges concentrées'!K109</f>
        <v>0.06910796007890421</v>
      </c>
      <c r="L109">
        <f>D109+'+charges concentrées'!L109</f>
        <v>-6128.499999999984</v>
      </c>
    </row>
    <row r="110" spans="1:12" ht="12.75">
      <c r="A110">
        <f t="shared" si="9"/>
        <v>9.799999999999981</v>
      </c>
      <c r="B110" s="60">
        <f t="shared" si="10"/>
        <v>0.012396698412698384</v>
      </c>
      <c r="C110" s="60">
        <f t="shared" si="11"/>
        <v>0.07368106666666642</v>
      </c>
      <c r="D110">
        <f t="shared" si="8"/>
        <v>-6400</v>
      </c>
      <c r="E110">
        <f>0</f>
        <v>0</v>
      </c>
      <c r="J110" s="60">
        <f>B110+'+charges concentrées'!J110</f>
        <v>0.0235289771621199</v>
      </c>
      <c r="K110" s="60">
        <f>C110+'+charges concentrées'!K110</f>
        <v>0.07145248755410277</v>
      </c>
      <c r="L110">
        <f>D110+'+charges concentrées'!L110</f>
        <v>-6218.999999999984</v>
      </c>
    </row>
    <row r="111" spans="1:12" ht="12.75">
      <c r="A111">
        <f t="shared" si="9"/>
        <v>9.89999999999998</v>
      </c>
      <c r="B111" s="60">
        <f t="shared" si="10"/>
        <v>0.01254679365079362</v>
      </c>
      <c r="C111" s="60">
        <f t="shared" si="11"/>
        <v>0.07492822857142833</v>
      </c>
      <c r="D111">
        <f t="shared" si="8"/>
        <v>-6400</v>
      </c>
      <c r="E111">
        <f>0</f>
        <v>0</v>
      </c>
      <c r="J111" s="60">
        <f>B111+'+charges concentrées'!J111</f>
        <v>0.023691016315285314</v>
      </c>
      <c r="K111" s="60">
        <f>C111+'+charges concentrées'!K111</f>
        <v>0.07381354088464406</v>
      </c>
      <c r="L111">
        <f>D111+'+charges concentrées'!L111</f>
        <v>-6309.499999999983</v>
      </c>
    </row>
    <row r="112" spans="1:12" ht="12.75">
      <c r="A112">
        <f t="shared" si="9"/>
        <v>9.99999999999998</v>
      </c>
      <c r="B112" s="60">
        <f t="shared" si="10"/>
        <v>0.012698412698412667</v>
      </c>
      <c r="C112" s="60">
        <f t="shared" si="11"/>
        <v>0.07619047619047593</v>
      </c>
      <c r="D112">
        <f t="shared" si="8"/>
        <v>-6400</v>
      </c>
      <c r="E112">
        <f>0</f>
        <v>0</v>
      </c>
      <c r="J112" s="60">
        <f>B112+'+charges concentrées'!J112</f>
        <v>0.02384661666792776</v>
      </c>
      <c r="K112" s="60">
        <f>C112+'+charges concentrées'!K112</f>
        <v>0.0761904761904757</v>
      </c>
      <c r="L112">
        <f>D112+'+charges concentrées'!L112</f>
        <v>-6399.999999999982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K93"/>
  <sheetViews>
    <sheetView workbookViewId="0" topLeftCell="A1">
      <selection activeCell="K10" sqref="K10"/>
    </sheetView>
  </sheetViews>
  <sheetFormatPr defaultColWidth="11.421875" defaultRowHeight="12.75"/>
  <cols>
    <col min="2" max="3" width="13.7109375" style="0" bestFit="1" customWidth="1"/>
    <col min="4" max="4" width="11.57421875" style="0" bestFit="1" customWidth="1"/>
    <col min="5" max="5" width="13.00390625" style="0" bestFit="1" customWidth="1"/>
  </cols>
  <sheetData>
    <row r="1" spans="1:11" ht="12.75">
      <c r="A1" s="2" t="s">
        <v>0</v>
      </c>
      <c r="B1" s="2" t="s">
        <v>15</v>
      </c>
      <c r="C1" s="2" t="s">
        <v>3</v>
      </c>
      <c r="D1" s="2" t="s">
        <v>16</v>
      </c>
      <c r="E1" s="2" t="s">
        <v>4</v>
      </c>
      <c r="F1" s="9" t="s">
        <v>5</v>
      </c>
      <c r="G1" s="7" t="s">
        <v>20</v>
      </c>
      <c r="H1">
        <f>$K$1*100</f>
        <v>900</v>
      </c>
      <c r="K1" s="12">
        <v>9</v>
      </c>
    </row>
    <row r="2" spans="1:11" ht="12.75">
      <c r="A2" s="1" t="s">
        <v>1</v>
      </c>
      <c r="B2" s="1" t="s">
        <v>2</v>
      </c>
      <c r="C2" s="1" t="s">
        <v>1</v>
      </c>
      <c r="D2" s="1" t="s">
        <v>2</v>
      </c>
      <c r="E2" s="1" t="s">
        <v>2</v>
      </c>
      <c r="F2" s="10" t="s">
        <v>6</v>
      </c>
      <c r="G2" s="6" t="s">
        <v>22</v>
      </c>
      <c r="H2">
        <f>$K$2*0.1</f>
        <v>1</v>
      </c>
      <c r="K2" s="12">
        <v>10</v>
      </c>
    </row>
    <row r="3" spans="1:11" ht="12.75">
      <c r="A3" s="1">
        <f>$H$1</f>
        <v>900</v>
      </c>
      <c r="B3" s="1">
        <f>$H$2</f>
        <v>1</v>
      </c>
      <c r="C3" s="1">
        <f>$H$3</f>
        <v>5000</v>
      </c>
      <c r="D3" s="1">
        <f>$H$4</f>
        <v>5.6000000000000005</v>
      </c>
      <c r="E3" s="1">
        <v>8</v>
      </c>
      <c r="F3" s="10">
        <v>10</v>
      </c>
      <c r="G3" s="7" t="s">
        <v>21</v>
      </c>
      <c r="H3">
        <f>$K$3*100</f>
        <v>5000</v>
      </c>
      <c r="K3" s="12">
        <v>50</v>
      </c>
    </row>
    <row r="4" spans="7:11" ht="12.75">
      <c r="G4" s="6" t="s">
        <v>23</v>
      </c>
      <c r="H4">
        <f>$K$4*0.1</f>
        <v>5.6000000000000005</v>
      </c>
      <c r="K4" s="12">
        <v>56</v>
      </c>
    </row>
    <row r="5" spans="1:5" ht="12.75">
      <c r="A5" s="9" t="s">
        <v>7</v>
      </c>
      <c r="B5" s="9" t="s">
        <v>8</v>
      </c>
      <c r="C5" s="9" t="s">
        <v>9</v>
      </c>
      <c r="D5" s="9" t="s">
        <v>11</v>
      </c>
      <c r="E5" s="9" t="s">
        <v>13</v>
      </c>
    </row>
    <row r="6" spans="1:5" ht="12.75">
      <c r="A6" s="10" t="s">
        <v>2</v>
      </c>
      <c r="B6" s="10" t="s">
        <v>2</v>
      </c>
      <c r="C6" s="10" t="s">
        <v>10</v>
      </c>
      <c r="D6" s="10" t="s">
        <v>12</v>
      </c>
      <c r="E6" s="10"/>
    </row>
    <row r="7" spans="1:5" ht="12.75">
      <c r="A7" s="10">
        <v>0.15</v>
      </c>
      <c r="B7" s="10">
        <v>0.45</v>
      </c>
      <c r="C7" s="10">
        <f>$A$7*$B$7</f>
        <v>0.0675</v>
      </c>
      <c r="D7" s="11">
        <f>$A$7*(($B$7)^3)/12</f>
        <v>0.0011390625</v>
      </c>
      <c r="E7" s="10">
        <f>D7*0.5*B7</f>
        <v>0.0002562890625</v>
      </c>
    </row>
    <row r="9" ht="12.75">
      <c r="I9" s="8"/>
    </row>
    <row r="11" spans="1:10" ht="12.75">
      <c r="A11" t="s">
        <v>14</v>
      </c>
      <c r="B11" s="3" t="s">
        <v>17</v>
      </c>
      <c r="C11" s="4" t="s">
        <v>18</v>
      </c>
      <c r="D11" s="5" t="s">
        <v>19</v>
      </c>
      <c r="E11" s="14" t="s">
        <v>24</v>
      </c>
      <c r="F11" s="14" t="s">
        <v>25</v>
      </c>
      <c r="G11" s="14" t="s">
        <v>26</v>
      </c>
      <c r="H11" s="15" t="s">
        <v>27</v>
      </c>
      <c r="I11" s="15" t="s">
        <v>28</v>
      </c>
      <c r="J11" s="15" t="s">
        <v>29</v>
      </c>
    </row>
    <row r="12" spans="1:10" ht="12.75">
      <c r="A12" t="s">
        <v>2</v>
      </c>
      <c r="B12" t="s">
        <v>2</v>
      </c>
      <c r="C12" t="s">
        <v>2</v>
      </c>
      <c r="D12" t="s">
        <v>2</v>
      </c>
      <c r="E12" s="13" t="s">
        <v>1</v>
      </c>
      <c r="F12" s="13" t="s">
        <v>1</v>
      </c>
      <c r="G12" s="13" t="s">
        <v>1</v>
      </c>
      <c r="H12" s="13" t="s">
        <v>30</v>
      </c>
      <c r="I12" t="s">
        <v>30</v>
      </c>
      <c r="J12" t="s">
        <v>30</v>
      </c>
    </row>
    <row r="13" spans="1:10" ht="12.75">
      <c r="A13">
        <v>0</v>
      </c>
      <c r="B13">
        <f aca="true" t="shared" si="0" ref="B13:B44">IF(x&lt;LONG1,(FORCE1*(PORTEE-LONG1)*x*(x^2-PORTEE^2+(PORTEE-LONG1)^2))/(6*E*(10^9)*I*PORTEE),(FORCE1*(PORTEE-LONG1)*x*(x^2-PORTEE^2+(PORTEE-LONG1)^2))/(6*E*(10^9)*I*PORTEE)-(FORCE1*(x-LONG1)^3)/(6*E*10^9*I))</f>
        <v>0</v>
      </c>
      <c r="C13">
        <f aca="true" t="shared" si="1" ref="C13:C44">IF(x&lt;LONG2,(FORCE2*(PORTEE-LONG2)*x*(x^2-PORTEE^2+(PORTEE-LONG2)^2))/(6*E*(10^9)*I*PORTEE),(FORCE2*(PORTEE-LONG2)*x*(x^2-PORTEE^2+(PORTEE-LONG2)^2))/(6*E*(10^9)*I*PORTEE)-(FORCE2*(x-LONG2)^3)/(6*E*10^9*I))</f>
        <v>0</v>
      </c>
      <c r="D13">
        <f>B13+C13</f>
        <v>0</v>
      </c>
      <c r="E13">
        <f>IF(x&lt;LONG1,-FORCE1*(PORTEE-LONG1)/PORTEE,-FORCE1*(PORTEE-LONG1)/PORTEE+FORCE1)</f>
        <v>-990</v>
      </c>
      <c r="F13">
        <f aca="true" t="shared" si="2" ref="F13:F44">IF(x&lt;LONG2,-FORCE2*(PORTEE-LONG2)/PORTEE,-FORCE2*(PORTEE-LONG2)/PORTEE+FORCE2)</f>
        <v>-615.9999999999999</v>
      </c>
      <c r="G13">
        <f>E13+F13</f>
        <v>-1606</v>
      </c>
      <c r="I13">
        <f aca="true" t="shared" si="3" ref="I13:I44">IF(x&lt;LONG2,FORCE2*(PORTEE-LONG2)*x/PORTEE,FORCE2*(PORTEE-LONG2)*x/PORTEE+FORCE2*(LONG2-x))</f>
        <v>0</v>
      </c>
      <c r="J13">
        <f>H13+I13</f>
        <v>0</v>
      </c>
    </row>
    <row r="14" spans="1:10" ht="12.75">
      <c r="A14">
        <f>A13+0.1</f>
        <v>0.1</v>
      </c>
      <c r="B14">
        <f t="shared" si="0"/>
        <v>-2.750814814814814E-05</v>
      </c>
      <c r="C14">
        <f t="shared" si="1"/>
        <v>-7.26739167809785E-05</v>
      </c>
      <c r="D14">
        <f aca="true" t="shared" si="4" ref="D14:D77">B14+C14</f>
        <v>-0.00010018206492912663</v>
      </c>
      <c r="E14">
        <f aca="true" t="shared" si="5" ref="E14:E44">IF(x&lt;LONG1,-FORCE1*(PORTEE-LONG1)/PORTEE,-FORCE1*(PORTEE-LONG1)/PORTEE+FORCE1)</f>
        <v>-990</v>
      </c>
      <c r="F14">
        <f t="shared" si="2"/>
        <v>-615.9999999999999</v>
      </c>
      <c r="G14">
        <f aca="true" t="shared" si="6" ref="G14:G77">E14+F14</f>
        <v>-1606</v>
      </c>
      <c r="H14">
        <f aca="true" t="shared" si="7" ref="H14:H44">IF(x&lt;LONG1,FORCE1*(PORTEE-LONG1)*x/PORTEE,FORCE1*(PORTEE-LONG1)*x/PORTEE+FORCE1*(LONG1-x))</f>
        <v>99</v>
      </c>
      <c r="I14">
        <f t="shared" si="3"/>
        <v>61.6</v>
      </c>
      <c r="J14">
        <f aca="true" t="shared" si="8" ref="J14:J77">H14+I14</f>
        <v>160.6</v>
      </c>
    </row>
    <row r="15" spans="1:10" ht="12.75">
      <c r="A15">
        <f>A14+0.1</f>
        <v>0.2</v>
      </c>
      <c r="B15">
        <f t="shared" si="0"/>
        <v>-5.4929382716049365E-05</v>
      </c>
      <c r="C15">
        <f t="shared" si="1"/>
        <v>-0.0001452937540009145</v>
      </c>
      <c r="D15">
        <f t="shared" si="4"/>
        <v>-0.00020022313671696386</v>
      </c>
      <c r="E15">
        <f t="shared" si="5"/>
        <v>-990</v>
      </c>
      <c r="F15">
        <f t="shared" si="2"/>
        <v>-615.9999999999999</v>
      </c>
      <c r="G15">
        <f t="shared" si="6"/>
        <v>-1606</v>
      </c>
      <c r="H15">
        <f t="shared" si="7"/>
        <v>198</v>
      </c>
      <c r="I15">
        <f t="shared" si="3"/>
        <v>123.2</v>
      </c>
      <c r="J15">
        <f t="shared" si="8"/>
        <v>321.2</v>
      </c>
    </row>
    <row r="16" spans="1:10" ht="12.75">
      <c r="A16">
        <f aca="true" t="shared" si="9" ref="A16:A79">A15+0.1</f>
        <v>0.30000000000000004</v>
      </c>
      <c r="B16">
        <f t="shared" si="0"/>
        <v>-8.217679012345678E-05</v>
      </c>
      <c r="C16">
        <f t="shared" si="1"/>
        <v>-0.0002178054320987654</v>
      </c>
      <c r="D16">
        <f t="shared" si="4"/>
        <v>-0.0002999822222222222</v>
      </c>
      <c r="E16">
        <f t="shared" si="5"/>
        <v>-990</v>
      </c>
      <c r="F16">
        <f t="shared" si="2"/>
        <v>-615.9999999999999</v>
      </c>
      <c r="G16">
        <f t="shared" si="6"/>
        <v>-1606</v>
      </c>
      <c r="H16">
        <f t="shared" si="7"/>
        <v>297.00000000000006</v>
      </c>
      <c r="I16">
        <f t="shared" si="3"/>
        <v>184.8</v>
      </c>
      <c r="J16">
        <f t="shared" si="8"/>
        <v>481.80000000000007</v>
      </c>
    </row>
    <row r="17" spans="1:10" ht="12.75">
      <c r="A17">
        <f t="shared" si="9"/>
        <v>0.4</v>
      </c>
      <c r="B17">
        <f t="shared" si="0"/>
        <v>-0.00010916345679012347</v>
      </c>
      <c r="C17">
        <f t="shared" si="1"/>
        <v>-0.0002901548715134888</v>
      </c>
      <c r="D17">
        <f t="shared" si="4"/>
        <v>-0.0003993183283036123</v>
      </c>
      <c r="E17">
        <f t="shared" si="5"/>
        <v>-990</v>
      </c>
      <c r="F17">
        <f t="shared" si="2"/>
        <v>-615.9999999999999</v>
      </c>
      <c r="G17">
        <f t="shared" si="6"/>
        <v>-1606</v>
      </c>
      <c r="H17">
        <f t="shared" si="7"/>
        <v>396</v>
      </c>
      <c r="I17">
        <f t="shared" si="3"/>
        <v>246.4</v>
      </c>
      <c r="J17">
        <f t="shared" si="8"/>
        <v>642.4</v>
      </c>
    </row>
    <row r="18" spans="1:10" ht="12.75">
      <c r="A18">
        <f t="shared" si="9"/>
        <v>0.5</v>
      </c>
      <c r="B18">
        <f t="shared" si="0"/>
        <v>-0.00013580246913580247</v>
      </c>
      <c r="C18">
        <f t="shared" si="1"/>
        <v>-0.000362287992684042</v>
      </c>
      <c r="D18">
        <f t="shared" si="4"/>
        <v>-0.0004980904618198445</v>
      </c>
      <c r="E18">
        <f t="shared" si="5"/>
        <v>-990</v>
      </c>
      <c r="F18">
        <f t="shared" si="2"/>
        <v>-615.9999999999999</v>
      </c>
      <c r="G18">
        <f t="shared" si="6"/>
        <v>-1606</v>
      </c>
      <c r="H18">
        <f t="shared" si="7"/>
        <v>495</v>
      </c>
      <c r="I18">
        <f t="shared" si="3"/>
        <v>307.99999999999994</v>
      </c>
      <c r="J18">
        <f t="shared" si="8"/>
        <v>803</v>
      </c>
    </row>
    <row r="19" spans="1:10" ht="12.75">
      <c r="A19">
        <f t="shared" si="9"/>
        <v>0.6</v>
      </c>
      <c r="B19">
        <f t="shared" si="0"/>
        <v>-0.00016200691358024693</v>
      </c>
      <c r="C19">
        <f t="shared" si="1"/>
        <v>-0.0004341507160493826</v>
      </c>
      <c r="D19">
        <f t="shared" si="4"/>
        <v>-0.0005961576296296295</v>
      </c>
      <c r="E19">
        <f t="shared" si="5"/>
        <v>-990</v>
      </c>
      <c r="F19">
        <f t="shared" si="2"/>
        <v>-615.9999999999999</v>
      </c>
      <c r="G19">
        <f t="shared" si="6"/>
        <v>-1606</v>
      </c>
      <c r="H19">
        <f t="shared" si="7"/>
        <v>594</v>
      </c>
      <c r="I19">
        <f t="shared" si="3"/>
        <v>369.5999999999999</v>
      </c>
      <c r="J19">
        <f t="shared" si="8"/>
        <v>963.5999999999999</v>
      </c>
    </row>
    <row r="20" spans="1:10" ht="12.75">
      <c r="A20">
        <f t="shared" si="9"/>
        <v>0.7</v>
      </c>
      <c r="B20">
        <f t="shared" si="0"/>
        <v>-0.00018768987654320992</v>
      </c>
      <c r="C20">
        <f t="shared" si="1"/>
        <v>-0.0005056889620484681</v>
      </c>
      <c r="D20">
        <f t="shared" si="4"/>
        <v>-0.000693378838591678</v>
      </c>
      <c r="E20">
        <f t="shared" si="5"/>
        <v>-990</v>
      </c>
      <c r="F20">
        <f t="shared" si="2"/>
        <v>-615.9999999999999</v>
      </c>
      <c r="G20">
        <f t="shared" si="6"/>
        <v>-1606</v>
      </c>
      <c r="H20">
        <f t="shared" si="7"/>
        <v>693</v>
      </c>
      <c r="I20">
        <f t="shared" si="3"/>
        <v>431.19999999999993</v>
      </c>
      <c r="J20">
        <f t="shared" si="8"/>
        <v>1124.1999999999998</v>
      </c>
    </row>
    <row r="21" spans="1:10" ht="12.75">
      <c r="A21">
        <f t="shared" si="9"/>
        <v>0.7999999999999999</v>
      </c>
      <c r="B21">
        <f t="shared" si="0"/>
        <v>-0.0002127644444444444</v>
      </c>
      <c r="C21">
        <f t="shared" si="1"/>
        <v>-0.0005768486511202559</v>
      </c>
      <c r="D21">
        <f t="shared" si="4"/>
        <v>-0.0007896130955647003</v>
      </c>
      <c r="E21">
        <f t="shared" si="5"/>
        <v>-990</v>
      </c>
      <c r="F21">
        <f t="shared" si="2"/>
        <v>-615.9999999999999</v>
      </c>
      <c r="G21">
        <f t="shared" si="6"/>
        <v>-1606</v>
      </c>
      <c r="H21">
        <f t="shared" si="7"/>
        <v>791.9999999999999</v>
      </c>
      <c r="I21">
        <f t="shared" si="3"/>
        <v>492.7999999999999</v>
      </c>
      <c r="J21">
        <f t="shared" si="8"/>
        <v>1284.7999999999997</v>
      </c>
    </row>
    <row r="22" spans="1:10" ht="12.75">
      <c r="A22">
        <f t="shared" si="9"/>
        <v>0.8999999999999999</v>
      </c>
      <c r="B22">
        <f t="shared" si="0"/>
        <v>-0.0002371437037037037</v>
      </c>
      <c r="C22">
        <f t="shared" si="1"/>
        <v>-0.0006475757037037034</v>
      </c>
      <c r="D22">
        <f t="shared" si="4"/>
        <v>-0.0008847194074074071</v>
      </c>
      <c r="E22">
        <f t="shared" si="5"/>
        <v>-990</v>
      </c>
      <c r="F22">
        <f t="shared" si="2"/>
        <v>-615.9999999999999</v>
      </c>
      <c r="G22">
        <f t="shared" si="6"/>
        <v>-1606</v>
      </c>
      <c r="H22">
        <f t="shared" si="7"/>
        <v>891</v>
      </c>
      <c r="I22">
        <f t="shared" si="3"/>
        <v>554.3999999999999</v>
      </c>
      <c r="J22">
        <f t="shared" si="8"/>
        <v>1445.3999999999999</v>
      </c>
    </row>
    <row r="23" spans="1:10" ht="12.75">
      <c r="A23">
        <f t="shared" si="9"/>
        <v>0.9999999999999999</v>
      </c>
      <c r="B23">
        <f t="shared" si="0"/>
        <v>-0.0002607407407407407</v>
      </c>
      <c r="C23">
        <f t="shared" si="1"/>
        <v>-0.0007178160402377684</v>
      </c>
      <c r="D23">
        <f t="shared" si="4"/>
        <v>-0.000978556780978509</v>
      </c>
      <c r="E23">
        <f t="shared" si="5"/>
        <v>110</v>
      </c>
      <c r="F23">
        <f t="shared" si="2"/>
        <v>-615.9999999999999</v>
      </c>
      <c r="G23">
        <f t="shared" si="6"/>
        <v>-505.9999999999999</v>
      </c>
      <c r="H23">
        <f t="shared" si="7"/>
        <v>989.9999999999999</v>
      </c>
      <c r="I23">
        <f t="shared" si="3"/>
        <v>615.9999999999998</v>
      </c>
      <c r="J23">
        <f t="shared" si="8"/>
        <v>1605.9999999999995</v>
      </c>
    </row>
    <row r="24" spans="1:10" ht="12.75">
      <c r="A24">
        <f t="shared" si="9"/>
        <v>1.0999999999999999</v>
      </c>
      <c r="B24">
        <f t="shared" si="0"/>
        <v>-0.0002834847370827618</v>
      </c>
      <c r="C24">
        <f t="shared" si="1"/>
        <v>-0.0007875155811614082</v>
      </c>
      <c r="D24">
        <f t="shared" si="4"/>
        <v>-0.00107100031824417</v>
      </c>
      <c r="E24">
        <f t="shared" si="5"/>
        <v>110</v>
      </c>
      <c r="F24">
        <f t="shared" si="2"/>
        <v>-615.9999999999999</v>
      </c>
      <c r="G24">
        <f t="shared" si="6"/>
        <v>-505.9999999999999</v>
      </c>
      <c r="H24">
        <f t="shared" si="7"/>
        <v>978.9999999999999</v>
      </c>
      <c r="I24">
        <f t="shared" si="3"/>
        <v>677.5999999999998</v>
      </c>
      <c r="J24">
        <f t="shared" si="8"/>
        <v>1656.5999999999997</v>
      </c>
    </row>
    <row r="25" spans="1:10" ht="12.75">
      <c r="A25">
        <f t="shared" si="9"/>
        <v>1.2</v>
      </c>
      <c r="B25">
        <f t="shared" si="0"/>
        <v>-0.00030536925468678555</v>
      </c>
      <c r="C25">
        <f t="shared" si="1"/>
        <v>-0.0008566202469135801</v>
      </c>
      <c r="D25">
        <f t="shared" si="4"/>
        <v>-0.0011619895016003656</v>
      </c>
      <c r="E25">
        <f t="shared" si="5"/>
        <v>110</v>
      </c>
      <c r="F25">
        <f t="shared" si="2"/>
        <v>-615.9999999999999</v>
      </c>
      <c r="G25">
        <f t="shared" si="6"/>
        <v>-505.9999999999999</v>
      </c>
      <c r="H25">
        <f t="shared" si="7"/>
        <v>968</v>
      </c>
      <c r="I25">
        <f t="shared" si="3"/>
        <v>739.1999999999998</v>
      </c>
      <c r="J25">
        <f t="shared" si="8"/>
        <v>1707.1999999999998</v>
      </c>
    </row>
    <row r="26" spans="1:10" ht="12.75">
      <c r="A26">
        <f t="shared" si="9"/>
        <v>1.3</v>
      </c>
      <c r="B26">
        <f t="shared" si="0"/>
        <v>-0.000326403950617284</v>
      </c>
      <c r="C26">
        <f t="shared" si="1"/>
        <v>-0.0009250759579332419</v>
      </c>
      <c r="D26">
        <f t="shared" si="4"/>
        <v>-0.0012514799085505258</v>
      </c>
      <c r="E26">
        <f t="shared" si="5"/>
        <v>110</v>
      </c>
      <c r="F26">
        <f t="shared" si="2"/>
        <v>-615.9999999999999</v>
      </c>
      <c r="G26">
        <f t="shared" si="6"/>
        <v>-505.9999999999999</v>
      </c>
      <c r="H26">
        <f t="shared" si="7"/>
        <v>957</v>
      </c>
      <c r="I26">
        <f t="shared" si="3"/>
        <v>800.8</v>
      </c>
      <c r="J26">
        <f t="shared" si="8"/>
        <v>1757.8</v>
      </c>
    </row>
    <row r="27" spans="1:10" ht="12.75">
      <c r="A27">
        <f t="shared" si="9"/>
        <v>1.4000000000000001</v>
      </c>
      <c r="B27">
        <f t="shared" si="0"/>
        <v>-0.000346598481938729</v>
      </c>
      <c r="C27">
        <f t="shared" si="1"/>
        <v>-0.0009928286346593508</v>
      </c>
      <c r="D27">
        <f t="shared" si="4"/>
        <v>-0.0013394271165980797</v>
      </c>
      <c r="E27">
        <f t="shared" si="5"/>
        <v>110</v>
      </c>
      <c r="F27">
        <f t="shared" si="2"/>
        <v>-615.9999999999999</v>
      </c>
      <c r="G27">
        <f t="shared" si="6"/>
        <v>-505.9999999999999</v>
      </c>
      <c r="H27">
        <f t="shared" si="7"/>
        <v>946</v>
      </c>
      <c r="I27">
        <f t="shared" si="3"/>
        <v>862.4</v>
      </c>
      <c r="J27">
        <f t="shared" si="8"/>
        <v>1808.4</v>
      </c>
    </row>
    <row r="28" spans="1:10" ht="12.75">
      <c r="A28">
        <f t="shared" si="9"/>
        <v>1.5000000000000002</v>
      </c>
      <c r="B28">
        <f t="shared" si="0"/>
        <v>-0.0003659625057155922</v>
      </c>
      <c r="C28">
        <f t="shared" si="1"/>
        <v>-0.001059824197530864</v>
      </c>
      <c r="D28">
        <f t="shared" si="4"/>
        <v>-0.0014257867032464564</v>
      </c>
      <c r="E28">
        <f t="shared" si="5"/>
        <v>110</v>
      </c>
      <c r="F28">
        <f t="shared" si="2"/>
        <v>-615.9999999999999</v>
      </c>
      <c r="G28">
        <f t="shared" si="6"/>
        <v>-505.9999999999999</v>
      </c>
      <c r="H28">
        <f t="shared" si="7"/>
        <v>935</v>
      </c>
      <c r="I28">
        <f t="shared" si="3"/>
        <v>924</v>
      </c>
      <c r="J28">
        <f t="shared" si="8"/>
        <v>1859</v>
      </c>
    </row>
    <row r="29" spans="1:10" ht="12.75">
      <c r="A29">
        <f t="shared" si="9"/>
        <v>1.6000000000000003</v>
      </c>
      <c r="B29">
        <f t="shared" si="0"/>
        <v>-0.0003845056790123457</v>
      </c>
      <c r="C29">
        <f t="shared" si="1"/>
        <v>-0.0011260085669867399</v>
      </c>
      <c r="D29">
        <f t="shared" si="4"/>
        <v>-0.0015105142459990856</v>
      </c>
      <c r="E29">
        <f t="shared" si="5"/>
        <v>110</v>
      </c>
      <c r="F29">
        <f t="shared" si="2"/>
        <v>-615.9999999999999</v>
      </c>
      <c r="G29">
        <f t="shared" si="6"/>
        <v>-505.9999999999999</v>
      </c>
      <c r="H29">
        <f t="shared" si="7"/>
        <v>924.0000000000001</v>
      </c>
      <c r="I29">
        <f t="shared" si="3"/>
        <v>985.6</v>
      </c>
      <c r="J29">
        <f t="shared" si="8"/>
        <v>1909.6000000000001</v>
      </c>
    </row>
    <row r="30" spans="1:10" ht="12.75">
      <c r="A30">
        <f t="shared" si="9"/>
        <v>1.7000000000000004</v>
      </c>
      <c r="B30">
        <f t="shared" si="0"/>
        <v>-0.00040223765889346144</v>
      </c>
      <c r="C30">
        <f t="shared" si="1"/>
        <v>-0.0011913276634659352</v>
      </c>
      <c r="D30">
        <f t="shared" si="4"/>
        <v>-0.0015935653223593967</v>
      </c>
      <c r="E30">
        <f t="shared" si="5"/>
        <v>110</v>
      </c>
      <c r="F30">
        <f t="shared" si="2"/>
        <v>-615.9999999999999</v>
      </c>
      <c r="G30">
        <f t="shared" si="6"/>
        <v>-505.9999999999999</v>
      </c>
      <c r="H30">
        <f t="shared" si="7"/>
        <v>913</v>
      </c>
      <c r="I30">
        <f t="shared" si="3"/>
        <v>1047.2000000000003</v>
      </c>
      <c r="J30">
        <f t="shared" si="8"/>
        <v>1960.2000000000003</v>
      </c>
    </row>
    <row r="31" spans="1:10" ht="12.75">
      <c r="A31">
        <f t="shared" si="9"/>
        <v>1.8000000000000005</v>
      </c>
      <c r="B31">
        <f t="shared" si="0"/>
        <v>-0.0004191681024234113</v>
      </c>
      <c r="C31">
        <f t="shared" si="1"/>
        <v>-0.0012557274074074076</v>
      </c>
      <c r="D31">
        <f t="shared" si="4"/>
        <v>-0.0016748955098308189</v>
      </c>
      <c r="E31">
        <f t="shared" si="5"/>
        <v>110</v>
      </c>
      <c r="F31">
        <f t="shared" si="2"/>
        <v>-615.9999999999999</v>
      </c>
      <c r="G31">
        <f t="shared" si="6"/>
        <v>-505.9999999999999</v>
      </c>
      <c r="H31">
        <f t="shared" si="7"/>
        <v>901.9999999999999</v>
      </c>
      <c r="I31">
        <f t="shared" si="3"/>
        <v>1108.8000000000002</v>
      </c>
      <c r="J31">
        <f t="shared" si="8"/>
        <v>2010.8000000000002</v>
      </c>
    </row>
    <row r="32" spans="1:10" ht="12.75">
      <c r="A32">
        <f t="shared" si="9"/>
        <v>1.9000000000000006</v>
      </c>
      <c r="B32">
        <f t="shared" si="0"/>
        <v>-0.0004353066666666669</v>
      </c>
      <c r="C32">
        <f t="shared" si="1"/>
        <v>-0.0013191537192501145</v>
      </c>
      <c r="D32">
        <f t="shared" si="4"/>
        <v>-0.0017544603859167814</v>
      </c>
      <c r="E32">
        <f t="shared" si="5"/>
        <v>110</v>
      </c>
      <c r="F32">
        <f t="shared" si="2"/>
        <v>-615.9999999999999</v>
      </c>
      <c r="G32">
        <f t="shared" si="6"/>
        <v>-505.9999999999999</v>
      </c>
      <c r="H32">
        <f t="shared" si="7"/>
        <v>891</v>
      </c>
      <c r="I32">
        <f t="shared" si="3"/>
        <v>1170.4</v>
      </c>
      <c r="J32">
        <f t="shared" si="8"/>
        <v>2061.4</v>
      </c>
    </row>
    <row r="33" spans="1:10" ht="12.75">
      <c r="A33">
        <f t="shared" si="9"/>
        <v>2.0000000000000004</v>
      </c>
      <c r="B33">
        <f t="shared" si="0"/>
        <v>-0.00045066300868770015</v>
      </c>
      <c r="C33">
        <f t="shared" si="1"/>
        <v>-0.0013815525194330134</v>
      </c>
      <c r="D33">
        <f t="shared" si="4"/>
        <v>-0.0018322155281207135</v>
      </c>
      <c r="E33">
        <f t="shared" si="5"/>
        <v>110</v>
      </c>
      <c r="F33">
        <f t="shared" si="2"/>
        <v>-615.9999999999999</v>
      </c>
      <c r="G33">
        <f t="shared" si="6"/>
        <v>-505.9999999999999</v>
      </c>
      <c r="H33">
        <f t="shared" si="7"/>
        <v>880</v>
      </c>
      <c r="I33">
        <f t="shared" si="3"/>
        <v>1232.0000000000002</v>
      </c>
      <c r="J33">
        <f t="shared" si="8"/>
        <v>2112</v>
      </c>
    </row>
    <row r="34" spans="1:10" ht="12.75">
      <c r="A34">
        <f t="shared" si="9"/>
        <v>2.1000000000000005</v>
      </c>
      <c r="B34">
        <f t="shared" si="0"/>
        <v>-0.00046524678555098336</v>
      </c>
      <c r="C34">
        <f t="shared" si="1"/>
        <v>-0.001442869728395062</v>
      </c>
      <c r="D34">
        <f t="shared" si="4"/>
        <v>-0.0019081165139460453</v>
      </c>
      <c r="E34">
        <f t="shared" si="5"/>
        <v>110</v>
      </c>
      <c r="F34">
        <f t="shared" si="2"/>
        <v>-615.9999999999999</v>
      </c>
      <c r="G34">
        <f t="shared" si="6"/>
        <v>-505.9999999999999</v>
      </c>
      <c r="H34">
        <f t="shared" si="7"/>
        <v>868.9999999999998</v>
      </c>
      <c r="I34">
        <f t="shared" si="3"/>
        <v>1293.6000000000001</v>
      </c>
      <c r="J34">
        <f t="shared" si="8"/>
        <v>2162.6</v>
      </c>
    </row>
    <row r="35" spans="1:10" ht="12.75">
      <c r="A35">
        <f t="shared" si="9"/>
        <v>2.2000000000000006</v>
      </c>
      <c r="B35">
        <f t="shared" si="0"/>
        <v>-0.00047906765432098776</v>
      </c>
      <c r="C35">
        <f t="shared" si="1"/>
        <v>-0.0015030512665752172</v>
      </c>
      <c r="D35">
        <f t="shared" si="4"/>
        <v>-0.001982118920896205</v>
      </c>
      <c r="E35">
        <f t="shared" si="5"/>
        <v>110</v>
      </c>
      <c r="F35">
        <f t="shared" si="2"/>
        <v>-615.9999999999999</v>
      </c>
      <c r="G35">
        <f t="shared" si="6"/>
        <v>-505.9999999999999</v>
      </c>
      <c r="H35">
        <f t="shared" si="7"/>
        <v>858.0000000000002</v>
      </c>
      <c r="I35">
        <f t="shared" si="3"/>
        <v>1355.2000000000003</v>
      </c>
      <c r="J35">
        <f t="shared" si="8"/>
        <v>2213.2000000000007</v>
      </c>
    </row>
    <row r="36" spans="1:10" ht="12.75">
      <c r="A36">
        <f t="shared" si="9"/>
        <v>2.3000000000000007</v>
      </c>
      <c r="B36">
        <f t="shared" si="0"/>
        <v>-0.0004921352720621857</v>
      </c>
      <c r="C36">
        <f t="shared" si="1"/>
        <v>-0.0015620430544124372</v>
      </c>
      <c r="D36">
        <f t="shared" si="4"/>
        <v>-0.0020541783264746228</v>
      </c>
      <c r="E36">
        <f t="shared" si="5"/>
        <v>110</v>
      </c>
      <c r="F36">
        <f t="shared" si="2"/>
        <v>-615.9999999999999</v>
      </c>
      <c r="G36">
        <f t="shared" si="6"/>
        <v>-505.9999999999999</v>
      </c>
      <c r="H36">
        <f t="shared" si="7"/>
        <v>847.0000000000002</v>
      </c>
      <c r="I36">
        <f t="shared" si="3"/>
        <v>1416.8000000000002</v>
      </c>
      <c r="J36">
        <f t="shared" si="8"/>
        <v>2263.8</v>
      </c>
    </row>
    <row r="37" spans="1:10" ht="12.75">
      <c r="A37">
        <f t="shared" si="9"/>
        <v>2.400000000000001</v>
      </c>
      <c r="B37">
        <f t="shared" si="0"/>
        <v>-0.000504459295839049</v>
      </c>
      <c r="C37">
        <f t="shared" si="1"/>
        <v>-0.0016197910123456791</v>
      </c>
      <c r="D37">
        <f t="shared" si="4"/>
        <v>-0.002124250308184728</v>
      </c>
      <c r="E37">
        <f t="shared" si="5"/>
        <v>110</v>
      </c>
      <c r="F37">
        <f t="shared" si="2"/>
        <v>-615.9999999999999</v>
      </c>
      <c r="G37">
        <f t="shared" si="6"/>
        <v>-505.9999999999999</v>
      </c>
      <c r="H37">
        <f t="shared" si="7"/>
        <v>836</v>
      </c>
      <c r="I37">
        <f t="shared" si="3"/>
        <v>1478.4000000000003</v>
      </c>
      <c r="J37">
        <f t="shared" si="8"/>
        <v>2314.4000000000005</v>
      </c>
    </row>
    <row r="38" spans="1:10" ht="12.75">
      <c r="A38">
        <f t="shared" si="9"/>
        <v>2.500000000000001</v>
      </c>
      <c r="B38">
        <f t="shared" si="0"/>
        <v>-0.0005160493827160497</v>
      </c>
      <c r="C38">
        <f t="shared" si="1"/>
        <v>-0.0016762410608139008</v>
      </c>
      <c r="D38">
        <f t="shared" si="4"/>
        <v>-0.0021922904435299506</v>
      </c>
      <c r="E38">
        <f t="shared" si="5"/>
        <v>110</v>
      </c>
      <c r="F38">
        <f t="shared" si="2"/>
        <v>-615.9999999999999</v>
      </c>
      <c r="G38">
        <f t="shared" si="6"/>
        <v>-505.9999999999999</v>
      </c>
      <c r="H38">
        <f t="shared" si="7"/>
        <v>825</v>
      </c>
      <c r="I38">
        <f t="shared" si="3"/>
        <v>1540.0000000000005</v>
      </c>
      <c r="J38">
        <f t="shared" si="8"/>
        <v>2365.0000000000005</v>
      </c>
    </row>
    <row r="39" spans="1:10" ht="12.75">
      <c r="A39">
        <f t="shared" si="9"/>
        <v>2.600000000000001</v>
      </c>
      <c r="B39">
        <f t="shared" si="0"/>
        <v>-0.000526915189757659</v>
      </c>
      <c r="C39">
        <f t="shared" si="1"/>
        <v>-0.001731339120256059</v>
      </c>
      <c r="D39">
        <f t="shared" si="4"/>
        <v>-0.002258254310013718</v>
      </c>
      <c r="E39">
        <f t="shared" si="5"/>
        <v>110</v>
      </c>
      <c r="F39">
        <f t="shared" si="2"/>
        <v>-615.9999999999999</v>
      </c>
      <c r="G39">
        <f t="shared" si="6"/>
        <v>-505.9999999999999</v>
      </c>
      <c r="H39">
        <f t="shared" si="7"/>
        <v>813.9999999999998</v>
      </c>
      <c r="I39">
        <f t="shared" si="3"/>
        <v>1601.6000000000004</v>
      </c>
      <c r="J39">
        <f t="shared" si="8"/>
        <v>2415.6000000000004</v>
      </c>
    </row>
    <row r="40" spans="1:10" ht="12.75">
      <c r="A40">
        <f t="shared" si="9"/>
        <v>2.700000000000001</v>
      </c>
      <c r="B40">
        <f t="shared" si="0"/>
        <v>-0.0005370663740283494</v>
      </c>
      <c r="C40">
        <f t="shared" si="1"/>
        <v>-0.0017850311111111115</v>
      </c>
      <c r="D40">
        <f t="shared" si="4"/>
        <v>-0.002322097485139461</v>
      </c>
      <c r="E40">
        <f t="shared" si="5"/>
        <v>110</v>
      </c>
      <c r="F40">
        <f t="shared" si="2"/>
        <v>-615.9999999999999</v>
      </c>
      <c r="G40">
        <f t="shared" si="6"/>
        <v>-505.9999999999999</v>
      </c>
      <c r="H40">
        <f t="shared" si="7"/>
        <v>802.9999999999998</v>
      </c>
      <c r="I40">
        <f t="shared" si="3"/>
        <v>1663.2000000000003</v>
      </c>
      <c r="J40">
        <f t="shared" si="8"/>
        <v>2466.2</v>
      </c>
    </row>
    <row r="41" spans="1:10" ht="12.75">
      <c r="A41">
        <f t="shared" si="9"/>
        <v>2.800000000000001</v>
      </c>
      <c r="B41">
        <f t="shared" si="0"/>
        <v>-0.0005465125925925928</v>
      </c>
      <c r="C41">
        <f t="shared" si="1"/>
        <v>-0.0018372629538180158</v>
      </c>
      <c r="D41">
        <f t="shared" si="4"/>
        <v>-0.0023837755464106085</v>
      </c>
      <c r="E41">
        <f t="shared" si="5"/>
        <v>110</v>
      </c>
      <c r="F41">
        <f t="shared" si="2"/>
        <v>-615.9999999999999</v>
      </c>
      <c r="G41">
        <f t="shared" si="6"/>
        <v>-505.9999999999999</v>
      </c>
      <c r="H41">
        <f t="shared" si="7"/>
        <v>791.9999999999995</v>
      </c>
      <c r="I41">
        <f t="shared" si="3"/>
        <v>1724.8000000000004</v>
      </c>
      <c r="J41">
        <f t="shared" si="8"/>
        <v>2516.8</v>
      </c>
    </row>
    <row r="42" spans="1:10" ht="12.75">
      <c r="A42">
        <f t="shared" si="9"/>
        <v>2.9000000000000012</v>
      </c>
      <c r="B42">
        <f t="shared" si="0"/>
        <v>-0.0005552635025148604</v>
      </c>
      <c r="C42">
        <f t="shared" si="1"/>
        <v>-0.0018879805688157294</v>
      </c>
      <c r="D42">
        <f t="shared" si="4"/>
        <v>-0.0024432440713305897</v>
      </c>
      <c r="E42">
        <f t="shared" si="5"/>
        <v>110</v>
      </c>
      <c r="F42">
        <f t="shared" si="2"/>
        <v>-615.9999999999999</v>
      </c>
      <c r="G42">
        <f t="shared" si="6"/>
        <v>-505.9999999999999</v>
      </c>
      <c r="H42">
        <f t="shared" si="7"/>
        <v>780.9999999999995</v>
      </c>
      <c r="I42">
        <f t="shared" si="3"/>
        <v>1786.4000000000003</v>
      </c>
      <c r="J42">
        <f t="shared" si="8"/>
        <v>2567.3999999999996</v>
      </c>
    </row>
    <row r="43" spans="1:10" ht="12.75">
      <c r="A43">
        <f t="shared" si="9"/>
        <v>3.0000000000000013</v>
      </c>
      <c r="B43">
        <f t="shared" si="0"/>
        <v>-0.0005633287608596255</v>
      </c>
      <c r="C43">
        <f t="shared" si="1"/>
        <v>-0.0019371298765432105</v>
      </c>
      <c r="D43">
        <f t="shared" si="4"/>
        <v>-0.002500458637402836</v>
      </c>
      <c r="E43">
        <f t="shared" si="5"/>
        <v>110</v>
      </c>
      <c r="F43">
        <f t="shared" si="2"/>
        <v>-615.9999999999999</v>
      </c>
      <c r="G43">
        <f t="shared" si="6"/>
        <v>-505.9999999999999</v>
      </c>
      <c r="H43">
        <f t="shared" si="7"/>
        <v>770</v>
      </c>
      <c r="I43">
        <f t="shared" si="3"/>
        <v>1848.0000000000007</v>
      </c>
      <c r="J43">
        <f t="shared" si="8"/>
        <v>2618.000000000001</v>
      </c>
    </row>
    <row r="44" spans="1:10" ht="12.75">
      <c r="A44">
        <f t="shared" si="9"/>
        <v>3.1000000000000014</v>
      </c>
      <c r="B44">
        <f t="shared" si="0"/>
        <v>-0.0005707180246913579</v>
      </c>
      <c r="C44">
        <f t="shared" si="1"/>
        <v>-0.0019846567974394153</v>
      </c>
      <c r="D44">
        <f t="shared" si="4"/>
        <v>-0.002555374822130773</v>
      </c>
      <c r="E44">
        <f t="shared" si="5"/>
        <v>110</v>
      </c>
      <c r="F44">
        <f t="shared" si="2"/>
        <v>-615.9999999999999</v>
      </c>
      <c r="G44">
        <f t="shared" si="6"/>
        <v>-505.9999999999999</v>
      </c>
      <c r="H44">
        <f t="shared" si="7"/>
        <v>759</v>
      </c>
      <c r="I44">
        <f t="shared" si="3"/>
        <v>1909.6000000000008</v>
      </c>
      <c r="J44">
        <f t="shared" si="8"/>
        <v>2668.600000000001</v>
      </c>
    </row>
    <row r="45" spans="1:10" ht="12.75">
      <c r="A45">
        <f t="shared" si="9"/>
        <v>3.2000000000000015</v>
      </c>
      <c r="B45">
        <f aca="true" t="shared" si="10" ref="B45:B76">IF(x&lt;LONG1,(FORCE1*(PORTEE-LONG1)*x*(x^2-PORTEE^2+(PORTEE-LONG1)^2))/(6*E*(10^9)*I*PORTEE),(FORCE1*(PORTEE-LONG1)*x*(x^2-PORTEE^2+(PORTEE-LONG1)^2))/(6*E*(10^9)*I*PORTEE)-(FORCE1*(x-LONG1)^3)/(6*E*10^9*I))</f>
        <v>-0.0005774409510745314</v>
      </c>
      <c r="C45">
        <f aca="true" t="shared" si="11" ref="C45:C76">IF(x&lt;LONG2,(FORCE2*(PORTEE-LONG2)*x*(x^2-PORTEE^2+(PORTEE-LONG2)^2))/(6*E*(10^9)*I*PORTEE),(FORCE2*(PORTEE-LONG2)*x*(x^2-PORTEE^2+(PORTEE-LONG2)^2))/(6*E*(10^9)*I*PORTEE)-(FORCE2*(x-LONG2)^3)/(6*E*10^9*I))</f>
        <v>-0.0020305072519433017</v>
      </c>
      <c r="D45">
        <f t="shared" si="4"/>
        <v>-0.002607948203017833</v>
      </c>
      <c r="E45">
        <f aca="true" t="shared" si="12" ref="E45:E76">IF(x&lt;LONG1,-FORCE1*(PORTEE-LONG1)/PORTEE,-FORCE1*(PORTEE-LONG1)/PORTEE+FORCE1)</f>
        <v>110</v>
      </c>
      <c r="F45">
        <f aca="true" t="shared" si="13" ref="F45:F76">IF(x&lt;LONG2,-FORCE2*(PORTEE-LONG2)/PORTEE,-FORCE2*(PORTEE-LONG2)/PORTEE+FORCE2)</f>
        <v>-615.9999999999999</v>
      </c>
      <c r="G45">
        <f t="shared" si="6"/>
        <v>-505.9999999999999</v>
      </c>
      <c r="H45">
        <f aca="true" t="shared" si="14" ref="H45:H76">IF(x&lt;LONG1,FORCE1*(PORTEE-LONG1)*x/PORTEE,FORCE1*(PORTEE-LONG1)*x/PORTEE+FORCE1*(LONG1-x))</f>
        <v>747.9999999999995</v>
      </c>
      <c r="I45">
        <f aca="true" t="shared" si="15" ref="I45:I76">IF(x&lt;LONG2,FORCE2*(PORTEE-LONG2)*x/PORTEE,FORCE2*(PORTEE-LONG2)*x/PORTEE+FORCE2*(LONG2-x))</f>
        <v>1971.2000000000007</v>
      </c>
      <c r="J45">
        <f t="shared" si="8"/>
        <v>2719.2000000000003</v>
      </c>
    </row>
    <row r="46" spans="1:10" ht="12.75">
      <c r="A46">
        <f t="shared" si="9"/>
        <v>3.3000000000000016</v>
      </c>
      <c r="B46">
        <f t="shared" si="10"/>
        <v>-0.0005835071970736168</v>
      </c>
      <c r="C46">
        <f t="shared" si="11"/>
        <v>-0.0020746271604938273</v>
      </c>
      <c r="D46">
        <f t="shared" si="4"/>
        <v>-0.002658134357567444</v>
      </c>
      <c r="E46">
        <f t="shared" si="12"/>
        <v>110</v>
      </c>
      <c r="F46">
        <f t="shared" si="13"/>
        <v>-615.9999999999999</v>
      </c>
      <c r="G46">
        <f t="shared" si="6"/>
        <v>-505.9999999999999</v>
      </c>
      <c r="H46">
        <f t="shared" si="14"/>
        <v>736.9999999999995</v>
      </c>
      <c r="I46">
        <f t="shared" si="15"/>
        <v>2032.8000000000006</v>
      </c>
      <c r="J46">
        <f t="shared" si="8"/>
        <v>2769.8</v>
      </c>
    </row>
    <row r="47" spans="1:10" ht="12.75">
      <c r="A47">
        <f t="shared" si="9"/>
        <v>3.4000000000000017</v>
      </c>
      <c r="B47">
        <f t="shared" si="10"/>
        <v>-0.0005889264197530863</v>
      </c>
      <c r="C47">
        <f t="shared" si="11"/>
        <v>-0.00211696244352995</v>
      </c>
      <c r="D47">
        <f t="shared" si="4"/>
        <v>-0.0027058888632830362</v>
      </c>
      <c r="E47">
        <f t="shared" si="12"/>
        <v>110</v>
      </c>
      <c r="F47">
        <f t="shared" si="13"/>
        <v>-615.9999999999999</v>
      </c>
      <c r="G47">
        <f t="shared" si="6"/>
        <v>-505.9999999999999</v>
      </c>
      <c r="H47">
        <f t="shared" si="14"/>
        <v>725.9999999999995</v>
      </c>
      <c r="I47">
        <f t="shared" si="15"/>
        <v>2094.4000000000005</v>
      </c>
      <c r="J47">
        <f t="shared" si="8"/>
        <v>2820.4</v>
      </c>
    </row>
    <row r="48" spans="1:10" ht="12.75">
      <c r="A48">
        <f t="shared" si="9"/>
        <v>3.5000000000000018</v>
      </c>
      <c r="B48">
        <f t="shared" si="10"/>
        <v>-0.000593708276177412</v>
      </c>
      <c r="C48">
        <f t="shared" si="11"/>
        <v>-0.0021574590214906266</v>
      </c>
      <c r="D48">
        <f t="shared" si="4"/>
        <v>-0.0027511672976680383</v>
      </c>
      <c r="E48">
        <f t="shared" si="12"/>
        <v>110</v>
      </c>
      <c r="F48">
        <f t="shared" si="13"/>
        <v>-615.9999999999999</v>
      </c>
      <c r="G48">
        <f t="shared" si="6"/>
        <v>-505.9999999999999</v>
      </c>
      <c r="H48">
        <f t="shared" si="14"/>
        <v>714.9999999999995</v>
      </c>
      <c r="I48">
        <f t="shared" si="15"/>
        <v>2156.000000000001</v>
      </c>
      <c r="J48">
        <f t="shared" si="8"/>
        <v>2871.0000000000005</v>
      </c>
    </row>
    <row r="49" spans="1:10" ht="12.75">
      <c r="A49">
        <f t="shared" si="9"/>
        <v>3.600000000000002</v>
      </c>
      <c r="B49">
        <f t="shared" si="10"/>
        <v>-0.0005978624234110658</v>
      </c>
      <c r="C49">
        <f t="shared" si="11"/>
        <v>-0.0021960628148148154</v>
      </c>
      <c r="D49">
        <f t="shared" si="4"/>
        <v>-0.002793925238225881</v>
      </c>
      <c r="E49">
        <f t="shared" si="12"/>
        <v>110</v>
      </c>
      <c r="F49">
        <f t="shared" si="13"/>
        <v>-615.9999999999999</v>
      </c>
      <c r="G49">
        <f t="shared" si="6"/>
        <v>-505.9999999999999</v>
      </c>
      <c r="H49">
        <f t="shared" si="14"/>
        <v>704</v>
      </c>
      <c r="I49">
        <f t="shared" si="15"/>
        <v>2217.600000000001</v>
      </c>
      <c r="J49">
        <f t="shared" si="8"/>
        <v>2921.600000000001</v>
      </c>
    </row>
    <row r="50" spans="1:10" ht="12.75">
      <c r="A50">
        <f t="shared" si="9"/>
        <v>3.700000000000002</v>
      </c>
      <c r="B50">
        <f t="shared" si="10"/>
        <v>-0.0006013985185185188</v>
      </c>
      <c r="C50">
        <f t="shared" si="11"/>
        <v>-0.0022327197439414724</v>
      </c>
      <c r="D50">
        <f t="shared" si="4"/>
        <v>-0.0028341182624599913</v>
      </c>
      <c r="E50">
        <f t="shared" si="12"/>
        <v>110</v>
      </c>
      <c r="F50">
        <f t="shared" si="13"/>
        <v>-615.9999999999999</v>
      </c>
      <c r="G50">
        <f t="shared" si="6"/>
        <v>-505.9999999999999</v>
      </c>
      <c r="H50">
        <f t="shared" si="14"/>
        <v>693</v>
      </c>
      <c r="I50">
        <f t="shared" si="15"/>
        <v>2279.2000000000007</v>
      </c>
      <c r="J50">
        <f t="shared" si="8"/>
        <v>2972.2000000000007</v>
      </c>
    </row>
    <row r="51" spans="1:10" ht="12.75">
      <c r="A51">
        <f t="shared" si="9"/>
        <v>3.800000000000002</v>
      </c>
      <c r="B51">
        <f t="shared" si="10"/>
        <v>-0.0006043262185642435</v>
      </c>
      <c r="C51">
        <f t="shared" si="11"/>
        <v>-0.0022673757293095575</v>
      </c>
      <c r="D51">
        <f t="shared" si="4"/>
        <v>-0.002871701947873801</v>
      </c>
      <c r="E51">
        <f t="shared" si="12"/>
        <v>110</v>
      </c>
      <c r="F51">
        <f t="shared" si="13"/>
        <v>-615.9999999999999</v>
      </c>
      <c r="G51">
        <f t="shared" si="6"/>
        <v>-505.9999999999999</v>
      </c>
      <c r="H51">
        <f t="shared" si="14"/>
        <v>682</v>
      </c>
      <c r="I51">
        <f t="shared" si="15"/>
        <v>2340.800000000001</v>
      </c>
      <c r="J51">
        <f t="shared" si="8"/>
        <v>3022.800000000001</v>
      </c>
    </row>
    <row r="52" spans="1:10" ht="12.75">
      <c r="A52">
        <f t="shared" si="9"/>
        <v>3.900000000000002</v>
      </c>
      <c r="B52">
        <f t="shared" si="10"/>
        <v>-0.0006066551806127112</v>
      </c>
      <c r="C52">
        <f t="shared" si="11"/>
        <v>-0.002299976691358025</v>
      </c>
      <c r="D52">
        <f t="shared" si="4"/>
        <v>-0.0029066318719707363</v>
      </c>
      <c r="E52">
        <f t="shared" si="12"/>
        <v>110</v>
      </c>
      <c r="F52">
        <f t="shared" si="13"/>
        <v>-615.9999999999999</v>
      </c>
      <c r="G52">
        <f t="shared" si="6"/>
        <v>-505.9999999999999</v>
      </c>
      <c r="H52">
        <f t="shared" si="14"/>
        <v>671</v>
      </c>
      <c r="I52">
        <f t="shared" si="15"/>
        <v>2402.400000000001</v>
      </c>
      <c r="J52">
        <f t="shared" si="8"/>
        <v>3073.400000000001</v>
      </c>
    </row>
    <row r="53" spans="1:10" ht="12.75">
      <c r="A53">
        <f t="shared" si="9"/>
        <v>4.000000000000002</v>
      </c>
      <c r="B53">
        <f t="shared" si="10"/>
        <v>-0.000608395061728395</v>
      </c>
      <c r="C53">
        <f t="shared" si="11"/>
        <v>-0.0023304685505258346</v>
      </c>
      <c r="D53">
        <f t="shared" si="4"/>
        <v>-0.00293886361225423</v>
      </c>
      <c r="E53">
        <f t="shared" si="12"/>
        <v>110</v>
      </c>
      <c r="F53">
        <f t="shared" si="13"/>
        <v>-615.9999999999999</v>
      </c>
      <c r="G53">
        <f t="shared" si="6"/>
        <v>-505.9999999999999</v>
      </c>
      <c r="H53">
        <f t="shared" si="14"/>
        <v>659.9999999999995</v>
      </c>
      <c r="I53">
        <f t="shared" si="15"/>
        <v>2464.000000000001</v>
      </c>
      <c r="J53">
        <f t="shared" si="8"/>
        <v>3124.0000000000005</v>
      </c>
    </row>
    <row r="54" spans="1:10" ht="12.75">
      <c r="A54">
        <f t="shared" si="9"/>
        <v>4.100000000000001</v>
      </c>
      <c r="B54">
        <f t="shared" si="10"/>
        <v>-0.0006095555189757656</v>
      </c>
      <c r="C54">
        <f t="shared" si="11"/>
        <v>-0.002358797227251943</v>
      </c>
      <c r="D54">
        <f t="shared" si="4"/>
        <v>-0.0029683527462277086</v>
      </c>
      <c r="E54">
        <f t="shared" si="12"/>
        <v>110</v>
      </c>
      <c r="F54">
        <f t="shared" si="13"/>
        <v>-615.9999999999999</v>
      </c>
      <c r="G54">
        <f t="shared" si="6"/>
        <v>-505.9999999999999</v>
      </c>
      <c r="H54">
        <f t="shared" si="14"/>
        <v>649</v>
      </c>
      <c r="I54">
        <f t="shared" si="15"/>
        <v>2525.6000000000004</v>
      </c>
      <c r="J54">
        <f t="shared" si="8"/>
        <v>3174.6000000000004</v>
      </c>
    </row>
    <row r="55" spans="1:10" ht="12.75">
      <c r="A55">
        <f t="shared" si="9"/>
        <v>4.200000000000001</v>
      </c>
      <c r="B55">
        <f t="shared" si="10"/>
        <v>-0.0006101462094192955</v>
      </c>
      <c r="C55">
        <f t="shared" si="11"/>
        <v>-0.0023849086419753082</v>
      </c>
      <c r="D55">
        <f t="shared" si="4"/>
        <v>-0.0029950548513946037</v>
      </c>
      <c r="E55">
        <f t="shared" si="12"/>
        <v>110</v>
      </c>
      <c r="F55">
        <f t="shared" si="13"/>
        <v>-615.9999999999999</v>
      </c>
      <c r="G55">
        <f t="shared" si="6"/>
        <v>-505.9999999999999</v>
      </c>
      <c r="H55">
        <f t="shared" si="14"/>
        <v>637.9999999999995</v>
      </c>
      <c r="I55">
        <f t="shared" si="15"/>
        <v>2587.2000000000003</v>
      </c>
      <c r="J55">
        <f t="shared" si="8"/>
        <v>3225.2</v>
      </c>
    </row>
    <row r="56" spans="1:10" ht="12.75">
      <c r="A56">
        <f t="shared" si="9"/>
        <v>4.300000000000001</v>
      </c>
      <c r="B56">
        <f t="shared" si="10"/>
        <v>-0.0006101767901234565</v>
      </c>
      <c r="C56">
        <f t="shared" si="11"/>
        <v>-0.0024087487151348876</v>
      </c>
      <c r="D56">
        <f t="shared" si="4"/>
        <v>-0.0030189255052583443</v>
      </c>
      <c r="E56">
        <f t="shared" si="12"/>
        <v>110</v>
      </c>
      <c r="F56">
        <f t="shared" si="13"/>
        <v>-615.9999999999999</v>
      </c>
      <c r="G56">
        <f t="shared" si="6"/>
        <v>-505.9999999999999</v>
      </c>
      <c r="H56">
        <f t="shared" si="14"/>
        <v>627</v>
      </c>
      <c r="I56">
        <f t="shared" si="15"/>
        <v>2648.8</v>
      </c>
      <c r="J56">
        <f t="shared" si="8"/>
        <v>3275.8</v>
      </c>
    </row>
    <row r="57" spans="1:10" ht="12.75">
      <c r="A57">
        <f t="shared" si="9"/>
        <v>4.4</v>
      </c>
      <c r="B57">
        <f t="shared" si="10"/>
        <v>-0.0006096569181527208</v>
      </c>
      <c r="C57">
        <f t="shared" si="11"/>
        <v>-0.002430263367169639</v>
      </c>
      <c r="D57">
        <f t="shared" si="4"/>
        <v>-0.00303992028532236</v>
      </c>
      <c r="E57">
        <f t="shared" si="12"/>
        <v>110</v>
      </c>
      <c r="F57">
        <f t="shared" si="13"/>
        <v>-615.9999999999999</v>
      </c>
      <c r="G57">
        <f t="shared" si="6"/>
        <v>-505.9999999999999</v>
      </c>
      <c r="H57">
        <f t="shared" si="14"/>
        <v>615.9999999999995</v>
      </c>
      <c r="I57">
        <f t="shared" si="15"/>
        <v>2710.4</v>
      </c>
      <c r="J57">
        <f t="shared" si="8"/>
        <v>3326.3999999999996</v>
      </c>
    </row>
    <row r="58" spans="1:10" ht="12.75">
      <c r="A58">
        <f t="shared" si="9"/>
        <v>4.5</v>
      </c>
      <c r="B58">
        <f t="shared" si="10"/>
        <v>-0.0006085962505715593</v>
      </c>
      <c r="C58">
        <f t="shared" si="11"/>
        <v>-0.0024493985185185183</v>
      </c>
      <c r="D58">
        <f t="shared" si="4"/>
        <v>-0.0030579947690900777</v>
      </c>
      <c r="E58">
        <f t="shared" si="12"/>
        <v>110</v>
      </c>
      <c r="F58">
        <f t="shared" si="13"/>
        <v>-615.9999999999999</v>
      </c>
      <c r="G58">
        <f t="shared" si="6"/>
        <v>-505.9999999999999</v>
      </c>
      <c r="H58">
        <f t="shared" si="14"/>
        <v>605</v>
      </c>
      <c r="I58">
        <f t="shared" si="15"/>
        <v>2771.9999999999995</v>
      </c>
      <c r="J58">
        <f t="shared" si="8"/>
        <v>3376.9999999999995</v>
      </c>
    </row>
    <row r="59" spans="1:10" ht="12.75">
      <c r="A59">
        <f t="shared" si="9"/>
        <v>4.6</v>
      </c>
      <c r="B59">
        <f t="shared" si="10"/>
        <v>-0.0006070044444444444</v>
      </c>
      <c r="C59">
        <f t="shared" si="11"/>
        <v>-0.0024661000896204844</v>
      </c>
      <c r="D59">
        <f t="shared" si="4"/>
        <v>-0.0030731045340649287</v>
      </c>
      <c r="E59">
        <f t="shared" si="12"/>
        <v>110</v>
      </c>
      <c r="F59">
        <f t="shared" si="13"/>
        <v>-615.9999999999999</v>
      </c>
      <c r="G59">
        <f t="shared" si="6"/>
        <v>-505.9999999999999</v>
      </c>
      <c r="H59">
        <f t="shared" si="14"/>
        <v>594.0000000000005</v>
      </c>
      <c r="I59">
        <f t="shared" si="15"/>
        <v>2833.5999999999995</v>
      </c>
      <c r="J59">
        <f t="shared" si="8"/>
        <v>3427.6</v>
      </c>
    </row>
    <row r="60" spans="1:10" ht="12.75">
      <c r="A60">
        <f t="shared" si="9"/>
        <v>4.699999999999999</v>
      </c>
      <c r="B60">
        <f t="shared" si="10"/>
        <v>-0.0006048911568358484</v>
      </c>
      <c r="C60">
        <f t="shared" si="11"/>
        <v>-0.0024803140009144946</v>
      </c>
      <c r="D60">
        <f t="shared" si="4"/>
        <v>-0.003085205157750343</v>
      </c>
      <c r="E60">
        <f t="shared" si="12"/>
        <v>110</v>
      </c>
      <c r="F60">
        <f t="shared" si="13"/>
        <v>-615.9999999999999</v>
      </c>
      <c r="G60">
        <f t="shared" si="6"/>
        <v>-505.9999999999999</v>
      </c>
      <c r="H60">
        <f t="shared" si="14"/>
        <v>583</v>
      </c>
      <c r="I60">
        <f t="shared" si="15"/>
        <v>2895.1999999999994</v>
      </c>
      <c r="J60">
        <f t="shared" si="8"/>
        <v>3478.1999999999994</v>
      </c>
    </row>
    <row r="61" spans="1:10" ht="12.75">
      <c r="A61">
        <f t="shared" si="9"/>
        <v>4.799999999999999</v>
      </c>
      <c r="B61">
        <f t="shared" si="10"/>
        <v>-0.0006022660448102423</v>
      </c>
      <c r="C61">
        <f t="shared" si="11"/>
        <v>-0.0024919861728395056</v>
      </c>
      <c r="D61">
        <f t="shared" si="4"/>
        <v>-0.0030942522176497476</v>
      </c>
      <c r="E61">
        <f t="shared" si="12"/>
        <v>110</v>
      </c>
      <c r="F61">
        <f t="shared" si="13"/>
        <v>-615.9999999999999</v>
      </c>
      <c r="G61">
        <f t="shared" si="6"/>
        <v>-505.9999999999999</v>
      </c>
      <c r="H61">
        <f t="shared" si="14"/>
        <v>572</v>
      </c>
      <c r="I61">
        <f t="shared" si="15"/>
        <v>2956.799999999999</v>
      </c>
      <c r="J61">
        <f t="shared" si="8"/>
        <v>3528.799999999999</v>
      </c>
    </row>
    <row r="62" spans="1:10" ht="12.75">
      <c r="A62">
        <f t="shared" si="9"/>
        <v>4.899999999999999</v>
      </c>
      <c r="B62">
        <f t="shared" si="10"/>
        <v>-0.0005991387654320984</v>
      </c>
      <c r="C62">
        <f t="shared" si="11"/>
        <v>-0.002501062525834476</v>
      </c>
      <c r="D62">
        <f t="shared" si="4"/>
        <v>-0.003100201291266574</v>
      </c>
      <c r="E62">
        <f t="shared" si="12"/>
        <v>110</v>
      </c>
      <c r="F62">
        <f t="shared" si="13"/>
        <v>-615.9999999999999</v>
      </c>
      <c r="G62">
        <f t="shared" si="6"/>
        <v>-505.9999999999999</v>
      </c>
      <c r="H62">
        <f t="shared" si="14"/>
        <v>561</v>
      </c>
      <c r="I62">
        <f t="shared" si="15"/>
        <v>3018.3999999999987</v>
      </c>
      <c r="J62">
        <f t="shared" si="8"/>
        <v>3579.3999999999987</v>
      </c>
    </row>
    <row r="63" spans="1:10" ht="12.75">
      <c r="A63">
        <f t="shared" si="9"/>
        <v>4.999999999999998</v>
      </c>
      <c r="B63">
        <f t="shared" si="10"/>
        <v>-0.0005955189757658893</v>
      </c>
      <c r="C63">
        <f t="shared" si="11"/>
        <v>-0.0025074889803383626</v>
      </c>
      <c r="D63">
        <f t="shared" si="4"/>
        <v>-0.003103007956104252</v>
      </c>
      <c r="E63">
        <f t="shared" si="12"/>
        <v>110</v>
      </c>
      <c r="F63">
        <f t="shared" si="13"/>
        <v>-615.9999999999999</v>
      </c>
      <c r="G63">
        <f t="shared" si="6"/>
        <v>-505.9999999999999</v>
      </c>
      <c r="H63">
        <f t="shared" si="14"/>
        <v>550</v>
      </c>
      <c r="I63">
        <f t="shared" si="15"/>
        <v>3079.9999999999986</v>
      </c>
      <c r="J63">
        <f t="shared" si="8"/>
        <v>3629.9999999999986</v>
      </c>
    </row>
    <row r="64" spans="1:10" ht="12.75">
      <c r="A64">
        <f t="shared" si="9"/>
        <v>5.099999999999998</v>
      </c>
      <c r="B64">
        <f t="shared" si="10"/>
        <v>-0.000591416332876086</v>
      </c>
      <c r="C64">
        <f t="shared" si="11"/>
        <v>-0.0025112114567901233</v>
      </c>
      <c r="D64">
        <f t="shared" si="4"/>
        <v>-0.0031026277896662093</v>
      </c>
      <c r="E64">
        <f t="shared" si="12"/>
        <v>110</v>
      </c>
      <c r="F64">
        <f t="shared" si="13"/>
        <v>-615.9999999999999</v>
      </c>
      <c r="G64">
        <f t="shared" si="6"/>
        <v>-505.9999999999999</v>
      </c>
      <c r="H64">
        <f t="shared" si="14"/>
        <v>539.0000000000009</v>
      </c>
      <c r="I64">
        <f t="shared" si="15"/>
        <v>3141.599999999998</v>
      </c>
      <c r="J64">
        <f t="shared" si="8"/>
        <v>3680.599999999999</v>
      </c>
    </row>
    <row r="65" spans="1:10" ht="12.75">
      <c r="A65">
        <f t="shared" si="9"/>
        <v>5.1999999999999975</v>
      </c>
      <c r="B65">
        <f t="shared" si="10"/>
        <v>-0.0005868404938271603</v>
      </c>
      <c r="C65">
        <f t="shared" si="11"/>
        <v>-0.0025121758756287142</v>
      </c>
      <c r="D65">
        <f t="shared" si="4"/>
        <v>-0.0030990163694558743</v>
      </c>
      <c r="E65">
        <f t="shared" si="12"/>
        <v>110</v>
      </c>
      <c r="F65">
        <f t="shared" si="13"/>
        <v>-615.9999999999999</v>
      </c>
      <c r="G65">
        <f t="shared" si="6"/>
        <v>-505.9999999999999</v>
      </c>
      <c r="H65">
        <f t="shared" si="14"/>
        <v>528.0000000000009</v>
      </c>
      <c r="I65">
        <f t="shared" si="15"/>
        <v>3203.199999999998</v>
      </c>
      <c r="J65">
        <f t="shared" si="8"/>
        <v>3731.199999999999</v>
      </c>
    </row>
    <row r="66" spans="1:10" ht="12.75">
      <c r="A66">
        <f t="shared" si="9"/>
        <v>5.299999999999997</v>
      </c>
      <c r="B66">
        <f t="shared" si="10"/>
        <v>-0.0005818011156835846</v>
      </c>
      <c r="C66">
        <f t="shared" si="11"/>
        <v>-0.0025103281572930953</v>
      </c>
      <c r="D66">
        <f t="shared" si="4"/>
        <v>-0.0030921292729766798</v>
      </c>
      <c r="E66">
        <f t="shared" si="12"/>
        <v>110</v>
      </c>
      <c r="F66">
        <f t="shared" si="13"/>
        <v>-615.9999999999999</v>
      </c>
      <c r="G66">
        <f t="shared" si="6"/>
        <v>-505.9999999999999</v>
      </c>
      <c r="H66">
        <f t="shared" si="14"/>
        <v>517</v>
      </c>
      <c r="I66">
        <f t="shared" si="15"/>
        <v>3264.799999999998</v>
      </c>
      <c r="J66">
        <f t="shared" si="8"/>
        <v>3781.799999999998</v>
      </c>
    </row>
    <row r="67" spans="1:10" ht="12.75">
      <c r="A67">
        <f t="shared" si="9"/>
        <v>5.399999999999997</v>
      </c>
      <c r="B67">
        <f t="shared" si="10"/>
        <v>-0.0005763078555098307</v>
      </c>
      <c r="C67">
        <f t="shared" si="11"/>
        <v>-0.002505614222222222</v>
      </c>
      <c r="D67">
        <f t="shared" si="4"/>
        <v>-0.003081922077732053</v>
      </c>
      <c r="E67">
        <f t="shared" si="12"/>
        <v>110</v>
      </c>
      <c r="F67">
        <f t="shared" si="13"/>
        <v>-615.9999999999999</v>
      </c>
      <c r="G67">
        <f t="shared" si="6"/>
        <v>-505.9999999999999</v>
      </c>
      <c r="H67">
        <f t="shared" si="14"/>
        <v>506.0000000000009</v>
      </c>
      <c r="I67">
        <f t="shared" si="15"/>
        <v>3326.399999999998</v>
      </c>
      <c r="J67">
        <f t="shared" si="8"/>
        <v>3832.3999999999987</v>
      </c>
    </row>
    <row r="68" spans="1:10" ht="12.75">
      <c r="A68">
        <f t="shared" si="9"/>
        <v>5.4999999999999964</v>
      </c>
      <c r="B68">
        <f t="shared" si="10"/>
        <v>-0.0005703703703703708</v>
      </c>
      <c r="C68">
        <f t="shared" si="11"/>
        <v>-0.0024979799908550525</v>
      </c>
      <c r="D68">
        <f t="shared" si="4"/>
        <v>-0.0030683503612254233</v>
      </c>
      <c r="E68">
        <f t="shared" si="12"/>
        <v>110</v>
      </c>
      <c r="F68">
        <f t="shared" si="13"/>
        <v>-615.9999999999999</v>
      </c>
      <c r="G68">
        <f t="shared" si="6"/>
        <v>-505.9999999999999</v>
      </c>
      <c r="H68">
        <f t="shared" si="14"/>
        <v>495</v>
      </c>
      <c r="I68">
        <f t="shared" si="15"/>
        <v>3387.9999999999973</v>
      </c>
      <c r="J68">
        <f t="shared" si="8"/>
        <v>3882.9999999999973</v>
      </c>
    </row>
    <row r="69" spans="1:10" ht="12.75">
      <c r="A69">
        <f t="shared" si="9"/>
        <v>5.599999999999996</v>
      </c>
      <c r="B69">
        <f t="shared" si="10"/>
        <v>-0.0005639983173296756</v>
      </c>
      <c r="C69">
        <f t="shared" si="11"/>
        <v>-0.0024873713836305444</v>
      </c>
      <c r="D69">
        <f t="shared" si="4"/>
        <v>-0.00305136970096022</v>
      </c>
      <c r="E69">
        <f t="shared" si="12"/>
        <v>110</v>
      </c>
      <c r="F69">
        <f t="shared" si="13"/>
        <v>784.0000000000001</v>
      </c>
      <c r="G69">
        <f t="shared" si="6"/>
        <v>894.0000000000001</v>
      </c>
      <c r="H69">
        <f t="shared" si="14"/>
        <v>484.0000000000009</v>
      </c>
      <c r="I69">
        <f t="shared" si="15"/>
        <v>3449.6000000000035</v>
      </c>
      <c r="J69">
        <f t="shared" si="8"/>
        <v>3933.6000000000045</v>
      </c>
    </row>
    <row r="70" spans="1:10" ht="12.75">
      <c r="A70">
        <f t="shared" si="9"/>
        <v>5.699999999999996</v>
      </c>
      <c r="B70">
        <f t="shared" si="10"/>
        <v>-0.000557201353452218</v>
      </c>
      <c r="C70">
        <f t="shared" si="11"/>
        <v>-0.002473754805669868</v>
      </c>
      <c r="D70">
        <f t="shared" si="4"/>
        <v>-0.0030309561591220857</v>
      </c>
      <c r="E70">
        <f t="shared" si="12"/>
        <v>110</v>
      </c>
      <c r="F70">
        <f t="shared" si="13"/>
        <v>784.0000000000001</v>
      </c>
      <c r="G70">
        <f t="shared" si="6"/>
        <v>894.0000000000001</v>
      </c>
      <c r="H70">
        <f t="shared" si="14"/>
        <v>473</v>
      </c>
      <c r="I70">
        <f t="shared" si="15"/>
        <v>3371.200000000004</v>
      </c>
      <c r="J70">
        <f t="shared" si="8"/>
        <v>3844.200000000004</v>
      </c>
    </row>
    <row r="71" spans="1:10" ht="12.75">
      <c r="A71">
        <f t="shared" si="9"/>
        <v>5.799999999999995</v>
      </c>
      <c r="B71">
        <f t="shared" si="10"/>
        <v>-0.0005499891358024696</v>
      </c>
      <c r="C71">
        <f t="shared" si="11"/>
        <v>-0.002457178600823046</v>
      </c>
      <c r="D71">
        <f t="shared" si="4"/>
        <v>-0.0030071677366255156</v>
      </c>
      <c r="E71">
        <f t="shared" si="12"/>
        <v>110</v>
      </c>
      <c r="F71">
        <f t="shared" si="13"/>
        <v>784.0000000000001</v>
      </c>
      <c r="G71">
        <f t="shared" si="6"/>
        <v>894.0000000000001</v>
      </c>
      <c r="H71">
        <f t="shared" si="14"/>
        <v>462.0000000000009</v>
      </c>
      <c r="I71">
        <f t="shared" si="15"/>
        <v>3292.800000000004</v>
      </c>
      <c r="J71">
        <f t="shared" si="8"/>
        <v>3754.8000000000047</v>
      </c>
    </row>
    <row r="72" spans="1:10" ht="12.75">
      <c r="A72">
        <f t="shared" si="9"/>
        <v>5.899999999999995</v>
      </c>
      <c r="B72">
        <f t="shared" si="10"/>
        <v>-0.000542371321444902</v>
      </c>
      <c r="C72">
        <f t="shared" si="11"/>
        <v>-0.002437711597622314</v>
      </c>
      <c r="D72">
        <f t="shared" si="4"/>
        <v>-0.0029800829190672158</v>
      </c>
      <c r="E72">
        <f t="shared" si="12"/>
        <v>110</v>
      </c>
      <c r="F72">
        <f t="shared" si="13"/>
        <v>784.0000000000001</v>
      </c>
      <c r="G72">
        <f t="shared" si="6"/>
        <v>894.0000000000001</v>
      </c>
      <c r="H72">
        <f t="shared" si="14"/>
        <v>451</v>
      </c>
      <c r="I72">
        <f t="shared" si="15"/>
        <v>3214.400000000004</v>
      </c>
      <c r="J72">
        <f t="shared" si="8"/>
        <v>3665.400000000004</v>
      </c>
    </row>
    <row r="73" spans="1:10" ht="12.75">
      <c r="A73">
        <f t="shared" si="9"/>
        <v>5.999999999999995</v>
      </c>
      <c r="B73">
        <f t="shared" si="10"/>
        <v>-0.0005343575674439868</v>
      </c>
      <c r="C73">
        <f t="shared" si="11"/>
        <v>-0.0024154226245999095</v>
      </c>
      <c r="D73">
        <f t="shared" si="4"/>
        <v>-0.0029497801920438963</v>
      </c>
      <c r="E73">
        <f t="shared" si="12"/>
        <v>110</v>
      </c>
      <c r="F73">
        <f t="shared" si="13"/>
        <v>784.0000000000001</v>
      </c>
      <c r="G73">
        <f t="shared" si="6"/>
        <v>894.0000000000001</v>
      </c>
      <c r="H73">
        <f t="shared" si="14"/>
        <v>440</v>
      </c>
      <c r="I73">
        <f t="shared" si="15"/>
        <v>3136.0000000000045</v>
      </c>
      <c r="J73">
        <f t="shared" si="8"/>
        <v>3576.0000000000045</v>
      </c>
    </row>
    <row r="74" spans="1:10" ht="12.75">
      <c r="A74">
        <f t="shared" si="9"/>
        <v>6.099999999999994</v>
      </c>
      <c r="B74">
        <f t="shared" si="10"/>
        <v>-0.0005259575308641979</v>
      </c>
      <c r="C74">
        <f t="shared" si="11"/>
        <v>-0.002390380510288067</v>
      </c>
      <c r="D74">
        <f t="shared" si="4"/>
        <v>-0.002916338041152265</v>
      </c>
      <c r="E74">
        <f t="shared" si="12"/>
        <v>110</v>
      </c>
      <c r="F74">
        <f t="shared" si="13"/>
        <v>784.0000000000001</v>
      </c>
      <c r="G74">
        <f t="shared" si="6"/>
        <v>894.0000000000001</v>
      </c>
      <c r="H74">
        <f t="shared" si="14"/>
        <v>429.0000000000009</v>
      </c>
      <c r="I74">
        <f t="shared" si="15"/>
        <v>3057.6000000000045</v>
      </c>
      <c r="J74">
        <f t="shared" si="8"/>
        <v>3486.6000000000054</v>
      </c>
    </row>
    <row r="75" spans="1:10" ht="12.75">
      <c r="A75">
        <f t="shared" si="9"/>
        <v>6.199999999999994</v>
      </c>
      <c r="B75">
        <f t="shared" si="10"/>
        <v>-0.0005171808687700048</v>
      </c>
      <c r="C75">
        <f t="shared" si="11"/>
        <v>-0.002362654083219023</v>
      </c>
      <c r="D75">
        <f t="shared" si="4"/>
        <v>-0.002879834951989028</v>
      </c>
      <c r="E75">
        <f t="shared" si="12"/>
        <v>110</v>
      </c>
      <c r="F75">
        <f t="shared" si="13"/>
        <v>784.0000000000001</v>
      </c>
      <c r="G75">
        <f t="shared" si="6"/>
        <v>894.0000000000001</v>
      </c>
      <c r="H75">
        <f t="shared" si="14"/>
        <v>418.0000000000009</v>
      </c>
      <c r="I75">
        <f t="shared" si="15"/>
        <v>2979.200000000005</v>
      </c>
      <c r="J75">
        <f t="shared" si="8"/>
        <v>3397.2000000000057</v>
      </c>
    </row>
    <row r="76" spans="1:10" ht="12.75">
      <c r="A76">
        <f t="shared" si="9"/>
        <v>6.299999999999994</v>
      </c>
      <c r="B76">
        <f t="shared" si="10"/>
        <v>-0.0005080372382258815</v>
      </c>
      <c r="C76">
        <f t="shared" si="11"/>
        <v>-0.002332312171925014</v>
      </c>
      <c r="D76">
        <f t="shared" si="4"/>
        <v>-0.0028403494101508957</v>
      </c>
      <c r="E76">
        <f t="shared" si="12"/>
        <v>110</v>
      </c>
      <c r="F76">
        <f t="shared" si="13"/>
        <v>784.0000000000001</v>
      </c>
      <c r="G76">
        <f t="shared" si="6"/>
        <v>894.0000000000001</v>
      </c>
      <c r="H76">
        <f t="shared" si="14"/>
        <v>407.0000000000009</v>
      </c>
      <c r="I76">
        <f t="shared" si="15"/>
        <v>2900.800000000005</v>
      </c>
      <c r="J76">
        <f t="shared" si="8"/>
        <v>3307.800000000006</v>
      </c>
    </row>
    <row r="77" spans="1:10" ht="12.75">
      <c r="A77">
        <f t="shared" si="9"/>
        <v>6.399999999999993</v>
      </c>
      <c r="B77">
        <f aca="true" t="shared" si="16" ref="B77:B93">IF(x&lt;LONG1,(FORCE1*(PORTEE-LONG1)*x*(x^2-PORTEE^2+(PORTEE-LONG1)^2))/(6*E*(10^9)*I*PORTEE),(FORCE1*(PORTEE-LONG1)*x*(x^2-PORTEE^2+(PORTEE-LONG1)^2))/(6*E*(10^9)*I*PORTEE)-(FORCE1*(x-LONG1)^3)/(6*E*10^9*I))</f>
        <v>-0.0004985362962962969</v>
      </c>
      <c r="C77">
        <f aca="true" t="shared" si="17" ref="C77:C93">IF(x&lt;LONG2,(FORCE2*(PORTEE-LONG2)*x*(x^2-PORTEE^2+(PORTEE-LONG2)^2))/(6*E*(10^9)*I*PORTEE),(FORCE2*(PORTEE-LONG2)*x*(x^2-PORTEE^2+(PORTEE-LONG2)^2))/(6*E*(10^9)*I*PORTEE)-(FORCE2*(x-LONG2)^3)/(6*E*10^9*I))</f>
        <v>-0.0022994236049382736</v>
      </c>
      <c r="D77">
        <f t="shared" si="4"/>
        <v>-0.0027979599012345705</v>
      </c>
      <c r="E77">
        <f aca="true" t="shared" si="18" ref="E77:E93">IF(x&lt;LONG1,-FORCE1*(PORTEE-LONG1)/PORTEE,-FORCE1*(PORTEE-LONG1)/PORTEE+FORCE1)</f>
        <v>110</v>
      </c>
      <c r="F77">
        <f aca="true" t="shared" si="19" ref="F77:F93">IF(x&lt;LONG2,-FORCE2*(PORTEE-LONG2)/PORTEE,-FORCE2*(PORTEE-LONG2)/PORTEE+FORCE2)</f>
        <v>784.0000000000001</v>
      </c>
      <c r="G77">
        <f t="shared" si="6"/>
        <v>894.0000000000001</v>
      </c>
      <c r="H77">
        <f aca="true" t="shared" si="20" ref="H77:H93">IF(x&lt;LONG1,FORCE1*(PORTEE-LONG1)*x/PORTEE,FORCE1*(PORTEE-LONG1)*x/PORTEE+FORCE1*(LONG1-x))</f>
        <v>396.0000000000009</v>
      </c>
      <c r="I77">
        <f aca="true" t="shared" si="21" ref="I77:I93">IF(x&lt;LONG2,FORCE2*(PORTEE-LONG2)*x/PORTEE,FORCE2*(PORTEE-LONG2)*x/PORTEE+FORCE2*(LONG2-x))</f>
        <v>2822.400000000005</v>
      </c>
      <c r="J77">
        <f t="shared" si="8"/>
        <v>3218.400000000006</v>
      </c>
    </row>
    <row r="78" spans="1:10" ht="12.75">
      <c r="A78">
        <f t="shared" si="9"/>
        <v>6.499999999999993</v>
      </c>
      <c r="B78">
        <f t="shared" si="16"/>
        <v>-0.0004886877000457252</v>
      </c>
      <c r="C78">
        <f t="shared" si="17"/>
        <v>-0.0022640572107910407</v>
      </c>
      <c r="D78">
        <f aca="true" t="shared" si="22" ref="D78:D93">B78+C78</f>
        <v>-0.002752744910836766</v>
      </c>
      <c r="E78">
        <f t="shared" si="18"/>
        <v>110</v>
      </c>
      <c r="F78">
        <f t="shared" si="19"/>
        <v>784.0000000000001</v>
      </c>
      <c r="G78">
        <f aca="true" t="shared" si="23" ref="G78:G93">E78+F78</f>
        <v>894.0000000000001</v>
      </c>
      <c r="H78">
        <f t="shared" si="20"/>
        <v>385.0000000000009</v>
      </c>
      <c r="I78">
        <f t="shared" si="21"/>
        <v>2744.0000000000055</v>
      </c>
      <c r="J78">
        <f aca="true" t="shared" si="24" ref="J78:J93">H78+I78</f>
        <v>3129.0000000000064</v>
      </c>
    </row>
    <row r="79" spans="1:10" ht="12.75">
      <c r="A79">
        <f t="shared" si="9"/>
        <v>6.5999999999999925</v>
      </c>
      <c r="B79">
        <f t="shared" si="16"/>
        <v>-0.0004785011065386378</v>
      </c>
      <c r="C79">
        <f t="shared" si="17"/>
        <v>-0.002226281818015549</v>
      </c>
      <c r="D79">
        <f t="shared" si="22"/>
        <v>-0.002704782924554187</v>
      </c>
      <c r="E79">
        <f t="shared" si="18"/>
        <v>110</v>
      </c>
      <c r="F79">
        <f t="shared" si="19"/>
        <v>784.0000000000001</v>
      </c>
      <c r="G79">
        <f t="shared" si="23"/>
        <v>894.0000000000001</v>
      </c>
      <c r="H79">
        <f t="shared" si="20"/>
        <v>374.0000000000009</v>
      </c>
      <c r="I79">
        <f t="shared" si="21"/>
        <v>2665.600000000006</v>
      </c>
      <c r="J79">
        <f t="shared" si="24"/>
        <v>3039.6000000000067</v>
      </c>
    </row>
    <row r="80" spans="1:10" ht="12.75">
      <c r="A80">
        <f aca="true" t="shared" si="25" ref="A80:A93">A79+0.1</f>
        <v>6.699999999999992</v>
      </c>
      <c r="B80">
        <f t="shared" si="16"/>
        <v>-0.0004679861728395071</v>
      </c>
      <c r="C80">
        <f t="shared" si="17"/>
        <v>-0.0021861662551440363</v>
      </c>
      <c r="D80">
        <f t="shared" si="22"/>
        <v>-0.0026541524279835435</v>
      </c>
      <c r="E80">
        <f t="shared" si="18"/>
        <v>110</v>
      </c>
      <c r="F80">
        <f t="shared" si="19"/>
        <v>784.0000000000001</v>
      </c>
      <c r="G80">
        <f t="shared" si="23"/>
        <v>894.0000000000001</v>
      </c>
      <c r="H80">
        <f t="shared" si="20"/>
        <v>363.0000000000009</v>
      </c>
      <c r="I80">
        <f t="shared" si="21"/>
        <v>2587.200000000007</v>
      </c>
      <c r="J80">
        <f t="shared" si="24"/>
        <v>2950.200000000008</v>
      </c>
    </row>
    <row r="81" spans="1:10" ht="12.75">
      <c r="A81">
        <f t="shared" si="25"/>
        <v>6.799999999999992</v>
      </c>
      <c r="B81">
        <f t="shared" si="16"/>
        <v>-0.00045715255601280454</v>
      </c>
      <c r="C81">
        <f t="shared" si="17"/>
        <v>-0.002143779350708737</v>
      </c>
      <c r="D81">
        <f t="shared" si="22"/>
        <v>-0.0026009319067215415</v>
      </c>
      <c r="E81">
        <f t="shared" si="18"/>
        <v>110</v>
      </c>
      <c r="F81">
        <f t="shared" si="19"/>
        <v>784.0000000000001</v>
      </c>
      <c r="G81">
        <f t="shared" si="23"/>
        <v>894.0000000000001</v>
      </c>
      <c r="H81">
        <f t="shared" si="20"/>
        <v>352</v>
      </c>
      <c r="I81">
        <f t="shared" si="21"/>
        <v>2508.800000000006</v>
      </c>
      <c r="J81">
        <f t="shared" si="24"/>
        <v>2860.800000000006</v>
      </c>
    </row>
    <row r="82" spans="1:10" ht="12.75">
      <c r="A82">
        <f t="shared" si="25"/>
        <v>6.8999999999999915</v>
      </c>
      <c r="B82">
        <f t="shared" si="16"/>
        <v>-0.00044600991312300107</v>
      </c>
      <c r="C82">
        <f t="shared" si="17"/>
        <v>-0.002099189933241887</v>
      </c>
      <c r="D82">
        <f t="shared" si="22"/>
        <v>-0.002545199846364888</v>
      </c>
      <c r="E82">
        <f t="shared" si="18"/>
        <v>110</v>
      </c>
      <c r="F82">
        <f t="shared" si="19"/>
        <v>784.0000000000001</v>
      </c>
      <c r="G82">
        <f t="shared" si="23"/>
        <v>894.0000000000001</v>
      </c>
      <c r="H82">
        <f t="shared" si="20"/>
        <v>341</v>
      </c>
      <c r="I82">
        <f t="shared" si="21"/>
        <v>2430.400000000007</v>
      </c>
      <c r="J82">
        <f t="shared" si="24"/>
        <v>2771.400000000007</v>
      </c>
    </row>
    <row r="83" spans="1:10" ht="12.75">
      <c r="A83">
        <f t="shared" si="25"/>
        <v>6.999999999999991</v>
      </c>
      <c r="B83">
        <f t="shared" si="16"/>
        <v>-0.00043456790123456903</v>
      </c>
      <c r="C83">
        <f t="shared" si="17"/>
        <v>-0.0020524668312757242</v>
      </c>
      <c r="D83">
        <f t="shared" si="22"/>
        <v>-0.0024870347325102933</v>
      </c>
      <c r="E83">
        <f t="shared" si="18"/>
        <v>110</v>
      </c>
      <c r="F83">
        <f t="shared" si="19"/>
        <v>784.0000000000001</v>
      </c>
      <c r="G83">
        <f t="shared" si="23"/>
        <v>894.0000000000001</v>
      </c>
      <c r="H83">
        <f t="shared" si="20"/>
        <v>330.0000000000009</v>
      </c>
      <c r="I83">
        <f t="shared" si="21"/>
        <v>2352.0000000000077</v>
      </c>
      <c r="J83">
        <f t="shared" si="24"/>
        <v>2682.0000000000086</v>
      </c>
    </row>
    <row r="84" spans="1:10" ht="12.75">
      <c r="A84">
        <f t="shared" si="25"/>
        <v>7.099999999999991</v>
      </c>
      <c r="B84">
        <f t="shared" si="16"/>
        <v>-0.00042283617741198116</v>
      </c>
      <c r="C84">
        <f t="shared" si="17"/>
        <v>-0.002003678873342483</v>
      </c>
      <c r="D84">
        <f t="shared" si="22"/>
        <v>-0.002426515050754464</v>
      </c>
      <c r="E84">
        <f t="shared" si="18"/>
        <v>110</v>
      </c>
      <c r="F84">
        <f t="shared" si="19"/>
        <v>784.0000000000001</v>
      </c>
      <c r="G84">
        <f t="shared" si="23"/>
        <v>894.0000000000001</v>
      </c>
      <c r="H84">
        <f t="shared" si="20"/>
        <v>319.0000000000009</v>
      </c>
      <c r="I84">
        <f t="shared" si="21"/>
        <v>2273.6000000000067</v>
      </c>
      <c r="J84">
        <f t="shared" si="24"/>
        <v>2592.6000000000076</v>
      </c>
    </row>
    <row r="85" spans="1:10" ht="12.75">
      <c r="A85">
        <f t="shared" si="25"/>
        <v>7.19999999999999</v>
      </c>
      <c r="B85">
        <f t="shared" si="16"/>
        <v>-0.00041082439871970976</v>
      </c>
      <c r="C85">
        <f t="shared" si="17"/>
        <v>-0.0019528948879743992</v>
      </c>
      <c r="D85">
        <f t="shared" si="22"/>
        <v>-0.002363719286694109</v>
      </c>
      <c r="E85">
        <f t="shared" si="18"/>
        <v>110</v>
      </c>
      <c r="F85">
        <f t="shared" si="19"/>
        <v>784.0000000000001</v>
      </c>
      <c r="G85">
        <f t="shared" si="23"/>
        <v>894.0000000000001</v>
      </c>
      <c r="H85">
        <f t="shared" si="20"/>
        <v>308.0000000000009</v>
      </c>
      <c r="I85">
        <f t="shared" si="21"/>
        <v>2195.2000000000075</v>
      </c>
      <c r="J85">
        <f t="shared" si="24"/>
        <v>2503.2000000000085</v>
      </c>
    </row>
    <row r="86" spans="1:10" ht="12.75">
      <c r="A86">
        <f t="shared" si="25"/>
        <v>7.29999999999999</v>
      </c>
      <c r="B86">
        <f t="shared" si="16"/>
        <v>-0.00039854222222222326</v>
      </c>
      <c r="C86">
        <f t="shared" si="17"/>
        <v>-0.0019001837037037092</v>
      </c>
      <c r="D86">
        <f t="shared" si="22"/>
        <v>-0.0022987259259259324</v>
      </c>
      <c r="E86">
        <f t="shared" si="18"/>
        <v>110</v>
      </c>
      <c r="F86">
        <f t="shared" si="19"/>
        <v>784.0000000000001</v>
      </c>
      <c r="G86">
        <f t="shared" si="23"/>
        <v>894.0000000000001</v>
      </c>
      <c r="H86">
        <f t="shared" si="20"/>
        <v>297.0000000000009</v>
      </c>
      <c r="I86">
        <f t="shared" si="21"/>
        <v>2116.8000000000084</v>
      </c>
      <c r="J86">
        <f t="shared" si="24"/>
        <v>2413.8000000000093</v>
      </c>
    </row>
    <row r="87" spans="1:10" ht="12.75">
      <c r="A87">
        <f t="shared" si="25"/>
        <v>7.39999999999999</v>
      </c>
      <c r="B87">
        <f t="shared" si="16"/>
        <v>-0.000385999304983997</v>
      </c>
      <c r="C87">
        <f t="shared" si="17"/>
        <v>-0.0018456141490626485</v>
      </c>
      <c r="D87">
        <f t="shared" si="22"/>
        <v>-0.0022316134540466452</v>
      </c>
      <c r="E87">
        <f t="shared" si="18"/>
        <v>110</v>
      </c>
      <c r="F87">
        <f t="shared" si="19"/>
        <v>784.0000000000001</v>
      </c>
      <c r="G87">
        <f t="shared" si="23"/>
        <v>894.0000000000001</v>
      </c>
      <c r="H87">
        <f t="shared" si="20"/>
        <v>286.0000000000009</v>
      </c>
      <c r="I87">
        <f t="shared" si="21"/>
        <v>2038.4000000000074</v>
      </c>
      <c r="J87">
        <f t="shared" si="24"/>
        <v>2324.4000000000083</v>
      </c>
    </row>
    <row r="88" spans="1:10" ht="12.75">
      <c r="A88">
        <f t="shared" si="25"/>
        <v>7.499999999999989</v>
      </c>
      <c r="B88">
        <f t="shared" si="16"/>
        <v>-0.00037320530406950193</v>
      </c>
      <c r="C88">
        <f t="shared" si="17"/>
        <v>-0.0017892550525834534</v>
      </c>
      <c r="D88">
        <f t="shared" si="22"/>
        <v>-0.002162460356652955</v>
      </c>
      <c r="E88">
        <f t="shared" si="18"/>
        <v>110</v>
      </c>
      <c r="F88">
        <f t="shared" si="19"/>
        <v>784.0000000000001</v>
      </c>
      <c r="G88">
        <f t="shared" si="23"/>
        <v>894.0000000000001</v>
      </c>
      <c r="H88">
        <f t="shared" si="20"/>
        <v>275.0000000000018</v>
      </c>
      <c r="I88">
        <f t="shared" si="21"/>
        <v>1960.0000000000082</v>
      </c>
      <c r="J88">
        <f t="shared" si="24"/>
        <v>2235.00000000001</v>
      </c>
    </row>
    <row r="89" spans="1:10" ht="12.75">
      <c r="A89">
        <f t="shared" si="25"/>
        <v>7.599999999999989</v>
      </c>
      <c r="B89">
        <f t="shared" si="16"/>
        <v>-0.00036016987654321</v>
      </c>
      <c r="C89">
        <f t="shared" si="17"/>
        <v>-0.0017311752427983604</v>
      </c>
      <c r="D89">
        <f t="shared" si="22"/>
        <v>-0.00209134511934157</v>
      </c>
      <c r="E89">
        <f t="shared" si="18"/>
        <v>110</v>
      </c>
      <c r="F89">
        <f t="shared" si="19"/>
        <v>784.0000000000001</v>
      </c>
      <c r="G89">
        <f t="shared" si="23"/>
        <v>894.0000000000001</v>
      </c>
      <c r="H89">
        <f t="shared" si="20"/>
        <v>264.0000000000018</v>
      </c>
      <c r="I89">
        <f t="shared" si="21"/>
        <v>1881.6000000000095</v>
      </c>
      <c r="J89">
        <f t="shared" si="24"/>
        <v>2145.6000000000113</v>
      </c>
    </row>
    <row r="90" spans="1:10" ht="12.75">
      <c r="A90">
        <f t="shared" si="25"/>
        <v>7.699999999999989</v>
      </c>
      <c r="B90">
        <f t="shared" si="16"/>
        <v>-0.0003469026794695948</v>
      </c>
      <c r="C90">
        <f t="shared" si="17"/>
        <v>-0.0016714435482396044</v>
      </c>
      <c r="D90">
        <f t="shared" si="22"/>
        <v>-0.0020183462277091994</v>
      </c>
      <c r="E90">
        <f t="shared" si="18"/>
        <v>110</v>
      </c>
      <c r="F90">
        <f t="shared" si="19"/>
        <v>784.0000000000001</v>
      </c>
      <c r="G90">
        <f t="shared" si="23"/>
        <v>894.0000000000001</v>
      </c>
      <c r="H90">
        <f t="shared" si="20"/>
        <v>253.0000000000009</v>
      </c>
      <c r="I90">
        <f t="shared" si="21"/>
        <v>1803.2000000000085</v>
      </c>
      <c r="J90">
        <f t="shared" si="24"/>
        <v>2056.2000000000094</v>
      </c>
    </row>
    <row r="91" spans="1:10" ht="12.75">
      <c r="A91">
        <f t="shared" si="25"/>
        <v>7.799999999999988</v>
      </c>
      <c r="B91">
        <f t="shared" si="16"/>
        <v>-0.00033341336991312386</v>
      </c>
      <c r="C91">
        <f t="shared" si="17"/>
        <v>-0.001610128797439422</v>
      </c>
      <c r="D91">
        <f t="shared" si="22"/>
        <v>-0.0019435421673525458</v>
      </c>
      <c r="E91">
        <f t="shared" si="18"/>
        <v>110</v>
      </c>
      <c r="F91">
        <f t="shared" si="19"/>
        <v>784.0000000000001</v>
      </c>
      <c r="G91">
        <f t="shared" si="23"/>
        <v>894.0000000000001</v>
      </c>
      <c r="H91">
        <f t="shared" si="20"/>
        <v>242.0000000000009</v>
      </c>
      <c r="I91">
        <f t="shared" si="21"/>
        <v>1724.8000000000093</v>
      </c>
      <c r="J91">
        <f t="shared" si="24"/>
        <v>1966.8000000000102</v>
      </c>
    </row>
    <row r="92" spans="1:10" ht="12.75">
      <c r="A92">
        <f t="shared" si="25"/>
        <v>7.899999999999988</v>
      </c>
      <c r="B92">
        <f t="shared" si="16"/>
        <v>-0.0003197116049382734</v>
      </c>
      <c r="C92">
        <f t="shared" si="17"/>
        <v>-0.0015472998189300486</v>
      </c>
      <c r="D92">
        <f t="shared" si="22"/>
        <v>-0.001867011423868322</v>
      </c>
      <c r="E92">
        <f t="shared" si="18"/>
        <v>110</v>
      </c>
      <c r="F92">
        <f t="shared" si="19"/>
        <v>784.0000000000001</v>
      </c>
      <c r="G92">
        <f t="shared" si="23"/>
        <v>894.0000000000001</v>
      </c>
      <c r="H92">
        <f t="shared" si="20"/>
        <v>231.00000000000182</v>
      </c>
      <c r="I92">
        <f t="shared" si="21"/>
        <v>1646.40000000001</v>
      </c>
      <c r="J92">
        <f t="shared" si="24"/>
        <v>1877.400000000012</v>
      </c>
    </row>
    <row r="93" spans="1:10" ht="12.75">
      <c r="A93">
        <f t="shared" si="25"/>
        <v>7.999999999999988</v>
      </c>
      <c r="B93">
        <f t="shared" si="16"/>
        <v>-0.00030580704160951266</v>
      </c>
      <c r="C93">
        <f t="shared" si="17"/>
        <v>-0.0014830254412437208</v>
      </c>
      <c r="D93">
        <f t="shared" si="22"/>
        <v>-0.0017888324828532335</v>
      </c>
      <c r="E93">
        <f t="shared" si="18"/>
        <v>110</v>
      </c>
      <c r="F93">
        <f t="shared" si="19"/>
        <v>784.0000000000001</v>
      </c>
      <c r="G93">
        <f t="shared" si="23"/>
        <v>894.0000000000001</v>
      </c>
      <c r="H93">
        <f t="shared" si="20"/>
        <v>220.00000000000182</v>
      </c>
      <c r="I93">
        <f t="shared" si="21"/>
        <v>1568.000000000009</v>
      </c>
      <c r="J93">
        <f t="shared" si="24"/>
        <v>1788.000000000011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2011-11-21T14:16:58Z</dcterms:created>
  <dcterms:modified xsi:type="dcterms:W3CDTF">2011-12-19T13:16:33Z</dcterms:modified>
  <cp:category/>
  <cp:version/>
  <cp:contentType/>
  <cp:contentStatus/>
</cp:coreProperties>
</file>