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25" windowHeight="12510" activeTab="0"/>
  </bookViews>
  <sheets>
    <sheet name="Résultats aciers simples" sheetId="1" r:id="rId1"/>
    <sheet name="Résultats aciers comprimés" sheetId="2" r:id="rId2"/>
  </sheets>
  <definedNames>
    <definedName name="DATABASE">'Résultats aciers simples'!$D$18</definedName>
    <definedName name="CRITERIA">'Résultats aciers simples'!$D$18</definedName>
  </definedNames>
  <calcPr fullCalcOnLoad="1"/>
</workbook>
</file>

<file path=xl/sharedStrings.xml><?xml version="1.0" encoding="utf-8"?>
<sst xmlns="http://schemas.openxmlformats.org/spreadsheetml/2006/main" count="192" uniqueCount="128">
  <si>
    <t>B.A.E.L 91 révisé 99</t>
  </si>
  <si>
    <t>Dimensions caractéristiques</t>
  </si>
  <si>
    <t xml:space="preserve"> Largeur de la poutre</t>
  </si>
  <si>
    <t>b =</t>
  </si>
  <si>
    <t>m</t>
  </si>
  <si>
    <t xml:space="preserve"> Hauteur utile des aciers tendus</t>
  </si>
  <si>
    <t>d =</t>
  </si>
  <si>
    <t xml:space="preserve"> Hauteur utile des aciers comprimés</t>
  </si>
  <si>
    <t xml:space="preserve"> ( si nécessaire )</t>
  </si>
  <si>
    <t>d' =</t>
  </si>
  <si>
    <t>Contrainte de l'acier utilisé</t>
  </si>
  <si>
    <t>Fe =</t>
  </si>
  <si>
    <t>MPa</t>
  </si>
  <si>
    <t>Contrainte du béton à 28 jours</t>
  </si>
  <si>
    <t>Fc28 =</t>
  </si>
  <si>
    <t>Moment ultime</t>
  </si>
  <si>
    <t xml:space="preserve"> 1.35 G + 1.5 Q</t>
  </si>
  <si>
    <t>Mu =</t>
  </si>
  <si>
    <t>MN.m</t>
  </si>
  <si>
    <t>Moment réduit ultime</t>
  </si>
  <si>
    <r>
      <t>m</t>
    </r>
    <r>
      <rPr>
        <sz val="10"/>
        <rFont val="Arial"/>
        <family val="0"/>
      </rPr>
      <t>l =</t>
    </r>
  </si>
  <si>
    <t>Conditions de fissuration</t>
  </si>
  <si>
    <t>Peu préjudiciable</t>
  </si>
  <si>
    <t>Contrainte de compression du béton à l' ELU</t>
  </si>
  <si>
    <t xml:space="preserve"> ( 0.85 x Fc28 ) / 1.5</t>
  </si>
  <si>
    <t>Fbu =</t>
  </si>
  <si>
    <t>Contrainte de traction des aciers</t>
  </si>
  <si>
    <t xml:space="preserve"> ( Fe / 1.15 )</t>
  </si>
  <si>
    <t>Fsu =</t>
  </si>
  <si>
    <t>Contrainte de compression du béton à l' ELS</t>
  </si>
  <si>
    <t xml:space="preserve"> 0.6 x Fc28</t>
  </si>
  <si>
    <r>
      <t>s</t>
    </r>
    <r>
      <rPr>
        <sz val="10"/>
        <rFont val="Arial"/>
        <family val="0"/>
      </rPr>
      <t>bc =</t>
    </r>
  </si>
  <si>
    <t>Résistance du béton en traction</t>
  </si>
  <si>
    <t xml:space="preserve"> 0.6 + ( 0.06 x Fc28 )</t>
  </si>
  <si>
    <t>Ft28 =</t>
  </si>
  <si>
    <t>Calcul des moments réduits</t>
  </si>
  <si>
    <t>Moment ultime réduit</t>
  </si>
  <si>
    <t xml:space="preserve"> Mu / ( b x d² x Fbu )</t>
  </si>
  <si>
    <r>
      <t xml:space="preserve">mm </t>
    </r>
    <r>
      <rPr>
        <sz val="10"/>
        <rFont val="Arial"/>
        <family val="2"/>
      </rPr>
      <t>=</t>
    </r>
  </si>
  <si>
    <t>Etat limite de compression du béton</t>
  </si>
  <si>
    <r>
      <t xml:space="preserve"> si </t>
    </r>
    <r>
      <rPr>
        <sz val="10"/>
        <rFont val="Symbol"/>
        <family val="1"/>
      </rPr>
      <t>mm</t>
    </r>
    <r>
      <rPr>
        <sz val="10"/>
        <rFont val="Arial"/>
        <family val="0"/>
      </rPr>
      <t xml:space="preserve"> &lt; </t>
    </r>
    <r>
      <rPr>
        <sz val="10"/>
        <rFont val="Symbol"/>
        <family val="1"/>
      </rPr>
      <t>m</t>
    </r>
    <r>
      <rPr>
        <sz val="10"/>
        <rFont val="Arial"/>
        <family val="0"/>
      </rPr>
      <t>l =&gt;&gt;</t>
    </r>
  </si>
  <si>
    <t xml:space="preserve"> Pas d'aciers comprimés</t>
  </si>
  <si>
    <r>
      <t xml:space="preserve"> si </t>
    </r>
    <r>
      <rPr>
        <sz val="10"/>
        <rFont val="Symbol"/>
        <family val="1"/>
      </rPr>
      <t>mm</t>
    </r>
    <r>
      <rPr>
        <sz val="10"/>
        <rFont val="Arial"/>
        <family val="0"/>
      </rPr>
      <t xml:space="preserve"> &gt; </t>
    </r>
    <r>
      <rPr>
        <sz val="10"/>
        <rFont val="Symbol"/>
        <family val="1"/>
      </rPr>
      <t>m</t>
    </r>
    <r>
      <rPr>
        <sz val="10"/>
        <rFont val="Arial"/>
        <family val="0"/>
      </rPr>
      <t>l =&gt;&gt;</t>
    </r>
  </si>
  <si>
    <t>Système d'armatures retenu</t>
  </si>
  <si>
    <t xml:space="preserve"> Aciers comprimés nécessaires</t>
  </si>
  <si>
    <t>Calcul des paramètres caractéristiques de la section</t>
  </si>
  <si>
    <t>Coefficient de la fibre neutre</t>
  </si>
  <si>
    <r>
      <t xml:space="preserve"> 1.25 x ( 1 - ( 1 - ( 2 x </t>
    </r>
    <r>
      <rPr>
        <sz val="10"/>
        <rFont val="Symbol"/>
        <family val="1"/>
      </rPr>
      <t>mm</t>
    </r>
    <r>
      <rPr>
        <sz val="10"/>
        <rFont val="Arial"/>
        <family val="0"/>
      </rPr>
      <t xml:space="preserve"> ))^ 1/2)</t>
    </r>
  </si>
  <si>
    <r>
      <t>a</t>
    </r>
    <r>
      <rPr>
        <sz val="10"/>
        <rFont val="Arial"/>
        <family val="0"/>
      </rPr>
      <t xml:space="preserve"> =</t>
    </r>
  </si>
  <si>
    <t>Ordonnée de la fibre neutre</t>
  </si>
  <si>
    <r>
      <t xml:space="preserve">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x d</t>
    </r>
  </si>
  <si>
    <t>y =</t>
  </si>
  <si>
    <t>Bras de levier du couple interne</t>
  </si>
  <si>
    <r>
      <t xml:space="preserve"> d x ( 1 - ( 0.4 x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))</t>
    </r>
  </si>
  <si>
    <t>Zb =</t>
  </si>
  <si>
    <t>Détermination de la section théorique des aciers tendus</t>
  </si>
  <si>
    <t>Section théorique d' acier</t>
  </si>
  <si>
    <t xml:space="preserve"> Mu / ( Zb x Fsu )</t>
  </si>
  <si>
    <t>Ast =</t>
  </si>
  <si>
    <t>cm²</t>
  </si>
  <si>
    <t>Choix des sections commerciales des tendus</t>
  </si>
  <si>
    <t>Lit n° 1                                        Choix :</t>
  </si>
  <si>
    <t>3 HA 14</t>
  </si>
  <si>
    <t>Ast 1 =</t>
  </si>
  <si>
    <t>Lit n° 2                                        Choix :</t>
  </si>
  <si>
    <t>2 HA 10</t>
  </si>
  <si>
    <t>Ast 2 =</t>
  </si>
  <si>
    <t>Lit n° 3                                        Choix :</t>
  </si>
  <si>
    <t>Ast 3 =</t>
  </si>
  <si>
    <t xml:space="preserve"> -----------</t>
  </si>
  <si>
    <t>Section réelle d'acier</t>
  </si>
  <si>
    <t xml:space="preserve"> Ast 1 + Ast 2 + Ast 3</t>
  </si>
  <si>
    <t>Aciers de peau</t>
  </si>
  <si>
    <t xml:space="preserve"> Si h &gt; 70 cm ; ( 3 cm² x hauteur (m))</t>
  </si>
  <si>
    <t>Choix :</t>
  </si>
  <si>
    <t>Moment de service</t>
  </si>
  <si>
    <t xml:space="preserve"> G + Q</t>
  </si>
  <si>
    <t>Mser =</t>
  </si>
  <si>
    <t>Contrainte de traction de l'acier</t>
  </si>
  <si>
    <t xml:space="preserve"> Fe / 1.6</t>
  </si>
  <si>
    <r>
      <t>s</t>
    </r>
    <r>
      <rPr>
        <sz val="10"/>
        <rFont val="Arial"/>
        <family val="0"/>
      </rPr>
      <t>st =</t>
    </r>
  </si>
  <si>
    <r>
      <t xml:space="preserve"> ( 15 x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bc ) / (( 15 x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bc ) + </t>
    </r>
    <r>
      <rPr>
        <sz val="10"/>
        <rFont val="Symbol"/>
        <family val="1"/>
      </rPr>
      <t>s</t>
    </r>
    <r>
      <rPr>
        <sz val="10"/>
        <rFont val="Arial"/>
        <family val="0"/>
      </rPr>
      <t>st )</t>
    </r>
  </si>
  <si>
    <t>Moment résultant du béton de service</t>
  </si>
  <si>
    <r>
      <t xml:space="preserve"> 0.5 x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bc x b x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x ( 1 - (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/ 3 )) x d²</t>
    </r>
  </si>
  <si>
    <t>Mrbser =</t>
  </si>
  <si>
    <t>Contrainte de compression de l'acier</t>
  </si>
  <si>
    <r>
      <t xml:space="preserve"> 15 x </t>
    </r>
    <r>
      <rPr>
        <sz val="10"/>
        <rFont val="Symbol"/>
        <family val="1"/>
      </rPr>
      <t>s</t>
    </r>
    <r>
      <rPr>
        <sz val="10"/>
        <rFont val="Arial"/>
        <family val="0"/>
      </rPr>
      <t>bc x (( y - d' ) / y )</t>
    </r>
  </si>
  <si>
    <r>
      <t>s</t>
    </r>
    <r>
      <rPr>
        <sz val="10"/>
        <rFont val="Arial"/>
        <family val="0"/>
      </rPr>
      <t>sc =</t>
    </r>
  </si>
  <si>
    <t>Détermination de la section théorique des aciers comprimés</t>
  </si>
  <si>
    <t>Section théorique d'acier</t>
  </si>
  <si>
    <r>
      <t xml:space="preserve"> ( Mser - Mrbser ) / (( d - d' ) x </t>
    </r>
    <r>
      <rPr>
        <sz val="10"/>
        <rFont val="Symbol"/>
        <family val="1"/>
      </rPr>
      <t>s</t>
    </r>
    <r>
      <rPr>
        <sz val="10"/>
        <rFont val="Arial"/>
        <family val="0"/>
      </rPr>
      <t>sc )</t>
    </r>
  </si>
  <si>
    <t>Asc =</t>
  </si>
  <si>
    <t>Choix des sections commerciales des aciers comprimés</t>
  </si>
  <si>
    <t>4 HA 10</t>
  </si>
  <si>
    <t>Asc 1 =</t>
  </si>
  <si>
    <t>Asc 2 =</t>
  </si>
  <si>
    <t>Asc 3 =</t>
  </si>
  <si>
    <t xml:space="preserve">  -----------</t>
  </si>
  <si>
    <t xml:space="preserve"> Asc 1 + Asc 2 + Asc 3</t>
  </si>
  <si>
    <t>Moment des aciers comprimés ultime</t>
  </si>
  <si>
    <t xml:space="preserve"> Asc x Fsu x ( d - d' )</t>
  </si>
  <si>
    <t>Mscu =</t>
  </si>
  <si>
    <t>Moment résiduel ultime</t>
  </si>
  <si>
    <t xml:space="preserve"> Mu - Mscu</t>
  </si>
  <si>
    <t>Mru =</t>
  </si>
  <si>
    <t xml:space="preserve"> Mru / ( b x d² x Fbu )</t>
  </si>
  <si>
    <r>
      <t>mm</t>
    </r>
    <r>
      <rPr>
        <sz val="10"/>
        <rFont val="Arial"/>
        <family val="0"/>
      </rPr>
      <t xml:space="preserve"> =</t>
    </r>
  </si>
  <si>
    <r>
      <t xml:space="preserve"> 1.25 x ( 1 - ( 1- ( 2 x </t>
    </r>
    <r>
      <rPr>
        <sz val="10"/>
        <rFont val="Symbol"/>
        <family val="1"/>
      </rPr>
      <t>mm</t>
    </r>
    <r>
      <rPr>
        <sz val="10"/>
        <rFont val="Arial"/>
        <family val="0"/>
      </rPr>
      <t xml:space="preserve"> ))^ 1/2)</t>
    </r>
  </si>
  <si>
    <r>
      <t xml:space="preserve"> d x ( 1 - (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/ 3 ))</t>
    </r>
  </si>
  <si>
    <t xml:space="preserve"> ( Mru / ( Zb x Fsu )) + Asc</t>
  </si>
  <si>
    <t>Choix des sections commerciales des aciers tendus</t>
  </si>
  <si>
    <t>4 HA 16</t>
  </si>
  <si>
    <t xml:space="preserve"> ------------</t>
  </si>
  <si>
    <t xml:space="preserve"> Si h &gt; 70 cm ; ( 3cm² x hauteur (m))</t>
  </si>
  <si>
    <t>Vérification</t>
  </si>
  <si>
    <t xml:space="preserve"> Asc &lt; 40 % Ast</t>
  </si>
  <si>
    <t>Vers 1.0</t>
  </si>
  <si>
    <t>Calcul des armatures d'une poutre rectangulaire à E.L.U.</t>
  </si>
  <si>
    <t>Données de calcul</t>
  </si>
  <si>
    <t xml:space="preserve"> PROJET :</t>
  </si>
  <si>
    <t xml:space="preserve"> OUVRAGE :</t>
  </si>
  <si>
    <t xml:space="preserve"> Dresser par :</t>
  </si>
  <si>
    <t>Calcul des contraintes</t>
  </si>
  <si>
    <t>Auteur : S. De Schryver</t>
  </si>
  <si>
    <t>cfr. précautions d'utilisation</t>
  </si>
  <si>
    <t>cfr. Hypothèses</t>
  </si>
  <si>
    <t>Calcul des paramètres caractéristiques de la section en E.L.S</t>
  </si>
  <si>
    <t>Calcul des paramètres caractéristiques de la section aux E.L.U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</si>
</sst>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D&quot;;\-#,##0\ &quot;D&quot;"/>
    <numFmt numFmtId="173" formatCode="#,##0\ &quot;D&quot;;[Red]\-#,##0\ &quot;D&quot;"/>
    <numFmt numFmtId="174" formatCode="#,##0.00\ &quot;D&quot;;\-#,##0.00\ &quot;D&quot;"/>
    <numFmt numFmtId="175" formatCode="#,##0.00\ &quot;D&quot;;[Red]\-#,##0.00\ &quot;D&quot;"/>
    <numFmt numFmtId="176" formatCode="_-* #,##0\ &quot;D&quot;_-;\-* #,##0\ &quot;D&quot;_-;_-* &quot;-&quot;\ &quot;D&quot;_-;_-@_-"/>
    <numFmt numFmtId="177" formatCode="_-* #,##0\ _D_-;\-* #,##0\ _D_-;_-* &quot;-&quot;\ _D_-;_-@_-"/>
    <numFmt numFmtId="178" formatCode="_-* #,##0.00\ &quot;D&quot;_-;\-* #,##0.00\ &quot;D&quot;_-;_-* &quot;-&quot;??\ &quot;D&quot;_-;_-@_-"/>
    <numFmt numFmtId="179" formatCode="_-* #,##0.00\ _D_-;\-* #,##0.00\ _D_-;_-* &quot;-&quot;??\ _D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00"/>
    <numFmt numFmtId="185" formatCode="0.0000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0"/>
      <name val="Symbol"/>
      <family val="1"/>
    </font>
    <font>
      <b/>
      <sz val="18"/>
      <name val="Times New Roman"/>
      <family val="0"/>
    </font>
    <font>
      <sz val="10"/>
      <name val="Times New Roman"/>
      <family val="1"/>
    </font>
    <font>
      <b/>
      <i/>
      <u val="single"/>
      <sz val="18"/>
      <name val="Arial"/>
      <family val="2"/>
    </font>
    <font>
      <sz val="12"/>
      <name val="Times New Roman"/>
      <family val="1"/>
    </font>
    <font>
      <b/>
      <i/>
      <sz val="10"/>
      <name val="Times New Roman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8" fillId="2" borderId="1" xfId="0" applyFont="1" applyFill="1" applyBorder="1" applyAlignment="1" applyProtection="1">
      <alignment horizontal="centerContinuous" vertical="center"/>
      <protection hidden="1"/>
    </xf>
    <xf numFmtId="0" fontId="9" fillId="2" borderId="2" xfId="0" applyFont="1" applyFill="1" applyBorder="1" applyAlignment="1" applyProtection="1">
      <alignment horizontal="centerContinuous" vertical="center"/>
      <protection hidden="1"/>
    </xf>
    <xf numFmtId="0" fontId="9" fillId="2" borderId="3" xfId="0" applyFont="1" applyFill="1" applyBorder="1" applyAlignment="1" applyProtection="1">
      <alignment horizontal="centerContinuous" vertical="center"/>
      <protection hidden="1"/>
    </xf>
    <xf numFmtId="0" fontId="9" fillId="2" borderId="4" xfId="0" applyFont="1" applyFill="1" applyBorder="1" applyAlignment="1" applyProtection="1">
      <alignment horizontal="centerContinuous" vertical="center"/>
      <protection hidden="1"/>
    </xf>
    <xf numFmtId="0" fontId="9" fillId="2" borderId="5" xfId="0" applyFont="1" applyFill="1" applyBorder="1" applyAlignment="1" applyProtection="1">
      <alignment horizontal="centerContinuous" vertical="center"/>
      <protection hidden="1"/>
    </xf>
    <xf numFmtId="0" fontId="10" fillId="0" borderId="0" xfId="0" applyFont="1" applyFill="1" applyBorder="1" applyAlignment="1" applyProtection="1">
      <alignment horizontal="centerContinuous" vertical="center"/>
      <protection hidden="1"/>
    </xf>
    <xf numFmtId="0" fontId="0" fillId="0" borderId="0" xfId="0" applyFill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horizontal="right" vertical="center"/>
      <protection hidden="1"/>
    </xf>
    <xf numFmtId="0" fontId="4" fillId="0" borderId="13" xfId="0" applyFont="1" applyBorder="1" applyAlignment="1" applyProtection="1">
      <alignment horizontal="left"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 horizontal="right" vertical="center"/>
      <protection hidden="1"/>
    </xf>
    <xf numFmtId="0" fontId="4" fillId="0" borderId="15" xfId="0" applyFont="1" applyFill="1" applyBorder="1" applyAlignment="1" applyProtection="1">
      <alignment horizontal="right" vertical="center"/>
      <protection hidden="1"/>
    </xf>
    <xf numFmtId="0" fontId="4" fillId="0" borderId="16" xfId="0" applyFont="1" applyBorder="1" applyAlignment="1" applyProtection="1">
      <alignment horizontal="left"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0" fontId="4" fillId="0" borderId="18" xfId="0" applyFont="1" applyBorder="1" applyAlignment="1" applyProtection="1">
      <alignment vertical="center"/>
      <protection hidden="1"/>
    </xf>
    <xf numFmtId="0" fontId="4" fillId="0" borderId="19" xfId="0" applyFont="1" applyBorder="1" applyAlignment="1" applyProtection="1">
      <alignment horizontal="right" vertical="center"/>
      <protection hidden="1"/>
    </xf>
    <xf numFmtId="0" fontId="4" fillId="0" borderId="20" xfId="0" applyFont="1" applyBorder="1" applyAlignment="1" applyProtection="1">
      <alignment horizontal="left" vertical="center"/>
      <protection hidden="1"/>
    </xf>
    <xf numFmtId="0" fontId="4" fillId="0" borderId="21" xfId="0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4" fillId="0" borderId="22" xfId="0" applyFont="1" applyBorder="1" applyAlignment="1" applyProtection="1">
      <alignment horizontal="right" vertical="center"/>
      <protection hidden="1"/>
    </xf>
    <xf numFmtId="0" fontId="4" fillId="0" borderId="23" xfId="0" applyFont="1" applyBorder="1" applyAlignment="1" applyProtection="1">
      <alignment horizontal="right" vertical="center"/>
      <protection hidden="1"/>
    </xf>
    <xf numFmtId="0" fontId="4" fillId="0" borderId="19" xfId="0" applyFont="1" applyBorder="1" applyAlignment="1" applyProtection="1">
      <alignment vertical="center"/>
      <protection hidden="1"/>
    </xf>
    <xf numFmtId="0" fontId="7" fillId="0" borderId="23" xfId="0" applyFont="1" applyBorder="1" applyAlignment="1" applyProtection="1" quotePrefix="1">
      <alignment horizontal="right" vertical="center"/>
      <protection hidden="1"/>
    </xf>
    <xf numFmtId="0" fontId="4" fillId="0" borderId="24" xfId="0" applyFont="1" applyBorder="1" applyAlignment="1" applyProtection="1">
      <alignment vertical="center"/>
      <protection hidden="1"/>
    </xf>
    <xf numFmtId="0" fontId="4" fillId="0" borderId="25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0" fontId="4" fillId="0" borderId="27" xfId="0" applyFont="1" applyBorder="1" applyAlignment="1" applyProtection="1">
      <alignment vertical="center"/>
      <protection hidden="1"/>
    </xf>
    <xf numFmtId="0" fontId="4" fillId="0" borderId="28" xfId="0" applyFont="1" applyBorder="1" applyAlignment="1" applyProtection="1">
      <alignment horizontal="right" vertical="center"/>
      <protection hidden="1"/>
    </xf>
    <xf numFmtId="0" fontId="7" fillId="0" borderId="19" xfId="0" applyFont="1" applyBorder="1" applyAlignment="1" applyProtection="1" quotePrefix="1">
      <alignment horizontal="right" vertical="center"/>
      <protection hidden="1"/>
    </xf>
    <xf numFmtId="0" fontId="4" fillId="0" borderId="29" xfId="0" applyFont="1" applyBorder="1" applyAlignment="1" applyProtection="1">
      <alignment vertical="center"/>
      <protection hidden="1"/>
    </xf>
    <xf numFmtId="0" fontId="4" fillId="0" borderId="25" xfId="0" applyFont="1" applyBorder="1" applyAlignment="1" applyProtection="1">
      <alignment horizontal="right" vertical="center"/>
      <protection hidden="1"/>
    </xf>
    <xf numFmtId="0" fontId="7" fillId="0" borderId="28" xfId="0" applyFont="1" applyBorder="1" applyAlignment="1" applyProtection="1">
      <alignment horizontal="right"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4" fillId="0" borderId="30" xfId="0" applyFont="1" applyBorder="1" applyAlignment="1" applyProtection="1">
      <alignment vertical="center"/>
      <protection hidden="1"/>
    </xf>
    <xf numFmtId="0" fontId="4" fillId="0" borderId="14" xfId="0" applyFont="1" applyBorder="1" applyAlignment="1" applyProtection="1" quotePrefix="1">
      <alignment horizontal="left" vertical="center"/>
      <protection hidden="1"/>
    </xf>
    <xf numFmtId="0" fontId="4" fillId="0" borderId="15" xfId="0" applyFont="1" applyBorder="1" applyAlignment="1" applyProtection="1">
      <alignment vertical="center"/>
      <protection hidden="1"/>
    </xf>
    <xf numFmtId="0" fontId="4" fillId="0" borderId="16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 quotePrefix="1">
      <alignment horizontal="left" vertical="center"/>
      <protection hidden="1"/>
    </xf>
    <xf numFmtId="0" fontId="4" fillId="0" borderId="0" xfId="0" applyFont="1" applyBorder="1" applyAlignment="1" applyProtection="1">
      <alignment horizontal="centerContinuous" vertical="center"/>
      <protection hidden="1"/>
    </xf>
    <xf numFmtId="0" fontId="4" fillId="0" borderId="7" xfId="0" applyFont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/>
      <protection hidden="1"/>
    </xf>
    <xf numFmtId="0" fontId="4" fillId="0" borderId="27" xfId="0" applyFont="1" applyBorder="1" applyAlignment="1" applyProtection="1" quotePrefix="1">
      <alignment horizontal="left" vertical="center"/>
      <protection hidden="1"/>
    </xf>
    <xf numFmtId="0" fontId="7" fillId="0" borderId="28" xfId="0" applyFont="1" applyBorder="1" applyAlignment="1" applyProtection="1" quotePrefix="1">
      <alignment horizontal="right" vertical="center"/>
      <protection hidden="1"/>
    </xf>
    <xf numFmtId="0" fontId="4" fillId="0" borderId="11" xfId="0" applyFont="1" applyBorder="1" applyAlignment="1" applyProtection="1" quotePrefix="1">
      <alignment horizontal="left" vertical="center"/>
      <protection hidden="1"/>
    </xf>
    <xf numFmtId="0" fontId="4" fillId="0" borderId="29" xfId="0" applyFont="1" applyBorder="1" applyAlignment="1" applyProtection="1" quotePrefix="1">
      <alignment horizontal="left" vertical="center"/>
      <protection hidden="1"/>
    </xf>
    <xf numFmtId="0" fontId="4" fillId="0" borderId="31" xfId="0" applyFont="1" applyBorder="1" applyAlignment="1" applyProtection="1">
      <alignment vertical="center"/>
      <protection hidden="1"/>
    </xf>
    <xf numFmtId="0" fontId="4" fillId="0" borderId="32" xfId="0" applyFont="1" applyBorder="1" applyAlignment="1" applyProtection="1">
      <alignment vertical="center"/>
      <protection hidden="1"/>
    </xf>
    <xf numFmtId="0" fontId="4" fillId="0" borderId="33" xfId="0" applyFont="1" applyBorder="1" applyAlignment="1" applyProtection="1">
      <alignment horizontal="right" vertical="center"/>
      <protection hidden="1"/>
    </xf>
    <xf numFmtId="0" fontId="4" fillId="0" borderId="34" xfId="0" applyFont="1" applyBorder="1" applyAlignment="1" applyProtection="1">
      <alignment horizontal="left" vertical="center"/>
      <protection hidden="1"/>
    </xf>
    <xf numFmtId="0" fontId="4" fillId="0" borderId="35" xfId="0" applyFont="1" applyBorder="1" applyAlignment="1" applyProtection="1">
      <alignment horizontal="right" vertical="center"/>
      <protection hidden="1"/>
    </xf>
    <xf numFmtId="0" fontId="4" fillId="0" borderId="22" xfId="0" applyFont="1" applyBorder="1" applyAlignment="1" applyProtection="1">
      <alignment vertical="center"/>
      <protection hidden="1"/>
    </xf>
    <xf numFmtId="0" fontId="4" fillId="0" borderId="36" xfId="0" applyFont="1" applyBorder="1" applyAlignment="1" applyProtection="1">
      <alignment vertical="center"/>
      <protection hidden="1"/>
    </xf>
    <xf numFmtId="0" fontId="4" fillId="0" borderId="37" xfId="0" applyFont="1" applyBorder="1" applyAlignment="1" applyProtection="1">
      <alignment horizontal="left" vertical="center"/>
      <protection hidden="1"/>
    </xf>
    <xf numFmtId="0" fontId="4" fillId="0" borderId="38" xfId="0" applyFont="1" applyBorder="1" applyAlignment="1" applyProtection="1">
      <alignment horizontal="right" vertical="center"/>
      <protection hidden="1"/>
    </xf>
    <xf numFmtId="0" fontId="4" fillId="0" borderId="39" xfId="0" applyFont="1" applyFill="1" applyBorder="1" applyAlignment="1" applyProtection="1">
      <alignment horizontal="centerContinuous" vertical="center"/>
      <protection hidden="1"/>
    </xf>
    <xf numFmtId="0" fontId="4" fillId="0" borderId="27" xfId="0" applyFont="1" applyBorder="1" applyAlignment="1" applyProtection="1">
      <alignment horizontal="left" vertical="center"/>
      <protection hidden="1"/>
    </xf>
    <xf numFmtId="0" fontId="4" fillId="0" borderId="11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 quotePrefix="1">
      <alignment horizontal="right" vertical="center"/>
      <protection hidden="1"/>
    </xf>
    <xf numFmtId="0" fontId="7" fillId="0" borderId="25" xfId="0" applyFont="1" applyBorder="1" applyAlignment="1" applyProtection="1" quotePrefix="1">
      <alignment horizontal="righ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vertical="center"/>
      <protection hidden="1"/>
    </xf>
    <xf numFmtId="0" fontId="4" fillId="0" borderId="37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left" vertical="center"/>
      <protection hidden="1"/>
    </xf>
    <xf numFmtId="0" fontId="4" fillId="0" borderId="29" xfId="0" applyFont="1" applyBorder="1" applyAlignment="1" applyProtection="1">
      <alignment horizontal="left" vertical="center"/>
      <protection hidden="1"/>
    </xf>
    <xf numFmtId="0" fontId="4" fillId="0" borderId="18" xfId="0" applyFont="1" applyBorder="1" applyAlignment="1" applyProtection="1">
      <alignment horizontal="left" vertical="center"/>
      <protection hidden="1"/>
    </xf>
    <xf numFmtId="0" fontId="4" fillId="0" borderId="25" xfId="0" applyFont="1" applyBorder="1" applyAlignment="1" applyProtection="1">
      <alignment horizontal="centerContinuous" vertical="center"/>
      <protection hidden="1"/>
    </xf>
    <xf numFmtId="0" fontId="4" fillId="0" borderId="8" xfId="0" applyFont="1" applyBorder="1" applyAlignment="1" applyProtection="1">
      <alignment horizontal="centerContinuous" vertical="center"/>
      <protection hidden="1"/>
    </xf>
    <xf numFmtId="2" fontId="4" fillId="3" borderId="0" xfId="0" applyNumberFormat="1" applyFont="1" applyFill="1" applyBorder="1" applyAlignment="1" applyProtection="1">
      <alignment horizontal="right" vertical="center"/>
      <protection locked="0"/>
    </xf>
    <xf numFmtId="0" fontId="4" fillId="3" borderId="12" xfId="0" applyFont="1" applyFill="1" applyBorder="1" applyAlignment="1" applyProtection="1">
      <alignment horizontal="right" vertical="center"/>
      <protection locked="0"/>
    </xf>
    <xf numFmtId="0" fontId="4" fillId="3" borderId="19" xfId="0" applyFont="1" applyFill="1" applyBorder="1" applyAlignment="1" applyProtection="1">
      <alignment horizontal="right" vertical="center"/>
      <protection locked="0"/>
    </xf>
    <xf numFmtId="0" fontId="4" fillId="3" borderId="41" xfId="0" applyFont="1" applyFill="1" applyBorder="1" applyAlignment="1" applyProtection="1">
      <alignment horizontal="centerContinuous" vertical="center"/>
      <protection locked="0"/>
    </xf>
    <xf numFmtId="0" fontId="4" fillId="3" borderId="25" xfId="0" applyFont="1" applyFill="1" applyBorder="1" applyAlignment="1" applyProtection="1">
      <alignment horizontal="centerContinuous" vertical="center"/>
      <protection locked="0"/>
    </xf>
    <xf numFmtId="0" fontId="4" fillId="3" borderId="8" xfId="0" applyFont="1" applyFill="1" applyBorder="1" applyAlignment="1" applyProtection="1">
      <alignment horizontal="centerContinuous" vertical="center"/>
      <protection locked="0"/>
    </xf>
    <xf numFmtId="2" fontId="4" fillId="4" borderId="28" xfId="0" applyNumberFormat="1" applyFont="1" applyFill="1" applyBorder="1" applyAlignment="1" applyProtection="1">
      <alignment horizontal="right" vertical="center"/>
      <protection hidden="1"/>
    </xf>
    <xf numFmtId="2" fontId="4" fillId="4" borderId="12" xfId="0" applyNumberFormat="1" applyFont="1" applyFill="1" applyBorder="1" applyAlignment="1" applyProtection="1">
      <alignment horizontal="right" vertical="center"/>
      <protection hidden="1"/>
    </xf>
    <xf numFmtId="0" fontId="4" fillId="4" borderId="19" xfId="0" applyNumberFormat="1" applyFont="1" applyFill="1" applyBorder="1" applyAlignment="1" applyProtection="1">
      <alignment horizontal="right" vertical="center"/>
      <protection hidden="1"/>
    </xf>
    <xf numFmtId="2" fontId="4" fillId="4" borderId="25" xfId="0" applyNumberFormat="1" applyFont="1" applyFill="1" applyBorder="1" applyAlignment="1" applyProtection="1" quotePrefix="1">
      <alignment horizontal="right" vertical="center"/>
      <protection hidden="1"/>
    </xf>
    <xf numFmtId="184" fontId="4" fillId="4" borderId="28" xfId="0" applyNumberFormat="1" applyFont="1" applyFill="1" applyBorder="1" applyAlignment="1" applyProtection="1">
      <alignment horizontal="right" vertical="center"/>
      <protection hidden="1"/>
    </xf>
    <xf numFmtId="0" fontId="4" fillId="4" borderId="25" xfId="0" applyFont="1" applyFill="1" applyBorder="1" applyAlignment="1" applyProtection="1">
      <alignment horizontal="centerContinuous" vertical="center"/>
      <protection hidden="1"/>
    </xf>
    <xf numFmtId="0" fontId="6" fillId="4" borderId="25" xfId="0" applyFont="1" applyFill="1" applyBorder="1" applyAlignment="1" applyProtection="1">
      <alignment horizontal="centerContinuous" vertical="center"/>
      <protection hidden="1"/>
    </xf>
    <xf numFmtId="0" fontId="6" fillId="4" borderId="8" xfId="0" applyFont="1" applyFill="1" applyBorder="1" applyAlignment="1" applyProtection="1">
      <alignment horizontal="centerContinuous" vertical="center"/>
      <protection hidden="1"/>
    </xf>
    <xf numFmtId="2" fontId="4" fillId="4" borderId="25" xfId="0" applyNumberFormat="1" applyFont="1" applyFill="1" applyBorder="1" applyAlignment="1" applyProtection="1">
      <alignment horizontal="right" vertical="center"/>
      <protection hidden="1"/>
    </xf>
    <xf numFmtId="2" fontId="4" fillId="4" borderId="33" xfId="0" applyNumberFormat="1" applyFont="1" applyFill="1" applyBorder="1" applyAlignment="1" applyProtection="1">
      <alignment horizontal="right" vertical="center"/>
      <protection hidden="1"/>
    </xf>
    <xf numFmtId="2" fontId="4" fillId="4" borderId="19" xfId="0" applyNumberFormat="1" applyFont="1" applyFill="1" applyBorder="1" applyAlignment="1" applyProtection="1">
      <alignment horizontal="right" vertical="center"/>
      <protection hidden="1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 quotePrefix="1">
      <alignment horizontal="left"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42" xfId="0" applyFont="1" applyFill="1" applyBorder="1" applyAlignment="1" applyProtection="1">
      <alignment horizontal="right" vertical="center"/>
      <protection locked="0"/>
    </xf>
    <xf numFmtId="0" fontId="4" fillId="3" borderId="28" xfId="0" applyFont="1" applyFill="1" applyBorder="1" applyAlignment="1" applyProtection="1">
      <alignment horizontal="right" vertical="center"/>
      <protection locked="0"/>
    </xf>
    <xf numFmtId="2" fontId="4" fillId="3" borderId="19" xfId="0" applyNumberFormat="1" applyFont="1" applyFill="1" applyBorder="1" applyAlignment="1" applyProtection="1">
      <alignment horizontal="right" vertical="center"/>
      <protection locked="0"/>
    </xf>
    <xf numFmtId="184" fontId="4" fillId="4" borderId="12" xfId="0" applyNumberFormat="1" applyFont="1" applyFill="1" applyBorder="1" applyAlignment="1" applyProtection="1">
      <alignment horizontal="right" vertical="center"/>
      <protection hidden="1"/>
    </xf>
    <xf numFmtId="185" fontId="4" fillId="4" borderId="0" xfId="0" applyNumberFormat="1" applyFont="1" applyFill="1" applyBorder="1" applyAlignment="1" applyProtection="1">
      <alignment horizontal="right" vertical="center"/>
      <protection hidden="1"/>
    </xf>
    <xf numFmtId="185" fontId="4" fillId="4" borderId="12" xfId="0" applyNumberFormat="1" applyFont="1" applyFill="1" applyBorder="1" applyAlignment="1" applyProtection="1">
      <alignment horizontal="right" vertical="center"/>
      <protection hidden="1"/>
    </xf>
    <xf numFmtId="0" fontId="12" fillId="2" borderId="43" xfId="0" applyFont="1" applyFill="1" applyBorder="1" applyAlignment="1" applyProtection="1">
      <alignment horizontal="centerContinuous" vertical="center"/>
      <protection hidden="1"/>
    </xf>
    <xf numFmtId="0" fontId="13" fillId="2" borderId="4" xfId="15" applyFill="1" applyBorder="1" applyAlignment="1" applyProtection="1">
      <alignment horizontal="center" vertical="center"/>
      <protection hidden="1"/>
    </xf>
    <xf numFmtId="0" fontId="12" fillId="2" borderId="4" xfId="0" applyFont="1" applyFill="1" applyBorder="1" applyAlignment="1" applyProtection="1">
      <alignment horizontal="left" vertical="center"/>
      <protection hidden="1"/>
    </xf>
    <xf numFmtId="0" fontId="5" fillId="5" borderId="31" xfId="0" applyFont="1" applyFill="1" applyBorder="1" applyAlignment="1" applyProtection="1">
      <alignment horizontal="centerContinuous" vertical="center"/>
      <protection hidden="1"/>
    </xf>
    <xf numFmtId="0" fontId="5" fillId="5" borderId="33" xfId="0" applyFont="1" applyFill="1" applyBorder="1" applyAlignment="1" applyProtection="1">
      <alignment horizontal="centerContinuous" vertical="center"/>
      <protection hidden="1"/>
    </xf>
    <xf numFmtId="0" fontId="0" fillId="5" borderId="34" xfId="0" applyFill="1" applyBorder="1" applyAlignment="1" applyProtection="1">
      <alignment vertical="center"/>
      <protection hidden="1"/>
    </xf>
    <xf numFmtId="0" fontId="14" fillId="0" borderId="26" xfId="0" applyFont="1" applyFill="1" applyBorder="1" applyAlignment="1" applyProtection="1">
      <alignment vertical="center"/>
      <protection locked="0"/>
    </xf>
    <xf numFmtId="0" fontId="11" fillId="0" borderId="28" xfId="0" applyFont="1" applyFill="1" applyBorder="1" applyAlignment="1" applyProtection="1">
      <alignment vertical="center"/>
      <protection locked="0"/>
    </xf>
    <xf numFmtId="0" fontId="11" fillId="0" borderId="6" xfId="0" applyFont="1" applyFill="1" applyBorder="1" applyAlignment="1" applyProtection="1">
      <alignment vertical="center"/>
      <protection locked="0"/>
    </xf>
    <xf numFmtId="0" fontId="0" fillId="6" borderId="0" xfId="0" applyFill="1" applyBorder="1" applyAlignment="1" applyProtection="1">
      <alignment vertical="center"/>
      <protection hidden="1"/>
    </xf>
    <xf numFmtId="0" fontId="14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7" xfId="0" applyFont="1" applyFill="1" applyBorder="1" applyAlignment="1" applyProtection="1">
      <alignment vertical="center"/>
      <protection locked="0"/>
    </xf>
    <xf numFmtId="0" fontId="14" fillId="6" borderId="24" xfId="0" applyFont="1" applyFill="1" applyBorder="1" applyAlignment="1" applyProtection="1">
      <alignment vertical="center"/>
      <protection hidden="1"/>
    </xf>
    <xf numFmtId="0" fontId="11" fillId="0" borderId="25" xfId="0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0" fillId="5" borderId="34" xfId="0" applyFill="1" applyBorder="1" applyAlignment="1" applyProtection="1">
      <alignment horizontal="centerContinuous" vertical="center"/>
      <protection hidden="1"/>
    </xf>
    <xf numFmtId="0" fontId="13" fillId="7" borderId="31" xfId="15" applyFill="1" applyBorder="1" applyAlignment="1" applyProtection="1">
      <alignment vertical="center"/>
      <protection hidden="1"/>
    </xf>
    <xf numFmtId="0" fontId="13" fillId="7" borderId="33" xfId="15" applyFill="1" applyBorder="1" applyAlignment="1" applyProtection="1">
      <alignment vertical="center"/>
      <protection hidden="1"/>
    </xf>
    <xf numFmtId="0" fontId="15" fillId="7" borderId="33" xfId="0" applyFont="1" applyFill="1" applyBorder="1" applyAlignment="1" applyProtection="1">
      <alignment vertical="center"/>
      <protection hidden="1"/>
    </xf>
    <xf numFmtId="0" fontId="15" fillId="7" borderId="34" xfId="0" applyFont="1" applyFill="1" applyBorder="1" applyAlignment="1" applyProtection="1">
      <alignment vertical="center"/>
      <protection hidden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-ds.net/beton/info/hypotheses-et-donnees-pour-le-calcul-en-ba.html" TargetMode="External" /><Relationship Id="rId2" Type="http://schemas.openxmlformats.org/officeDocument/2006/relationships/hyperlink" Target="http://www.st-ds.net/beton/info/precaution-sur-le-calcul-du-beton.html" TargetMode="External" /><Relationship Id="rId3" Type="http://schemas.openxmlformats.org/officeDocument/2006/relationships/hyperlink" Target="mailto:beton@dt-ds.net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-ds.net/beton/info/hypotheses-et-donnees-pour-le-calcul-en-ba.html" TargetMode="External" /><Relationship Id="rId2" Type="http://schemas.openxmlformats.org/officeDocument/2006/relationships/hyperlink" Target="http://www.st-ds.net/beton/info/precaution-sur-le-calcul-du-beton.html" TargetMode="External" /><Relationship Id="rId3" Type="http://schemas.openxmlformats.org/officeDocument/2006/relationships/hyperlink" Target="mailto:beton@dt-ds.net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showZeros="0" tabSelected="1" workbookViewId="0" topLeftCell="A1">
      <selection activeCell="D9" sqref="D9"/>
    </sheetView>
  </sheetViews>
  <sheetFormatPr defaultColWidth="11.421875" defaultRowHeight="12.75"/>
  <cols>
    <col min="1" max="1" width="40.7109375" style="8" customWidth="1"/>
    <col min="2" max="2" width="30.7109375" style="8" customWidth="1"/>
    <col min="3" max="3" width="9.7109375" style="8" customWidth="1"/>
    <col min="4" max="4" width="8.7109375" style="8" customWidth="1"/>
    <col min="5" max="5" width="9.7109375" style="8" customWidth="1"/>
    <col min="6" max="16384" width="11.421875" style="8" customWidth="1"/>
  </cols>
  <sheetData>
    <row r="1" spans="1:5" ht="24.75" customHeight="1" thickTop="1">
      <c r="A1" s="1" t="s">
        <v>117</v>
      </c>
      <c r="B1" s="2"/>
      <c r="C1" s="2"/>
      <c r="D1" s="2"/>
      <c r="E1" s="3"/>
    </row>
    <row r="2" spans="1:5" ht="24.75" customHeight="1" thickBot="1">
      <c r="A2" s="106" t="s">
        <v>0</v>
      </c>
      <c r="B2" s="107"/>
      <c r="C2" s="108" t="s">
        <v>116</v>
      </c>
      <c r="D2" s="4"/>
      <c r="E2" s="5"/>
    </row>
    <row r="3" spans="1:5" ht="9.75" customHeight="1" thickBot="1" thickTop="1">
      <c r="A3" s="6"/>
      <c r="B3" s="7"/>
      <c r="C3" s="7"/>
      <c r="D3" s="7"/>
      <c r="E3" s="7"/>
    </row>
    <row r="4" spans="1:5" s="115" customFormat="1" ht="15.75">
      <c r="A4" s="112" t="s">
        <v>119</v>
      </c>
      <c r="B4" s="113"/>
      <c r="C4" s="113"/>
      <c r="D4" s="113"/>
      <c r="E4" s="114"/>
    </row>
    <row r="5" spans="1:5" s="115" customFormat="1" ht="15.75">
      <c r="A5" s="116" t="s">
        <v>120</v>
      </c>
      <c r="B5" s="117"/>
      <c r="C5" s="117"/>
      <c r="D5" s="117"/>
      <c r="E5" s="118"/>
    </row>
    <row r="6" spans="1:5" s="115" customFormat="1" ht="15.75" customHeight="1" thickBot="1">
      <c r="A6" s="119" t="s">
        <v>121</v>
      </c>
      <c r="B6" s="120"/>
      <c r="C6" s="120"/>
      <c r="D6" s="120"/>
      <c r="E6" s="121"/>
    </row>
    <row r="7" spans="1:5" ht="11.25" customHeight="1" thickBot="1">
      <c r="A7" s="13"/>
      <c r="B7" s="13"/>
      <c r="C7" s="13"/>
      <c r="D7" s="13"/>
      <c r="E7" s="13"/>
    </row>
    <row r="8" spans="1:5" ht="19.5" customHeight="1" thickBot="1">
      <c r="A8" s="109" t="s">
        <v>118</v>
      </c>
      <c r="B8" s="110"/>
      <c r="C8" s="110"/>
      <c r="D8" s="110"/>
      <c r="E8" s="111"/>
    </row>
    <row r="9" spans="1:5" ht="12.75">
      <c r="A9" s="14" t="s">
        <v>1</v>
      </c>
      <c r="B9" s="15" t="s">
        <v>2</v>
      </c>
      <c r="C9" s="16" t="s">
        <v>3</v>
      </c>
      <c r="D9" s="80">
        <v>0.3</v>
      </c>
      <c r="E9" s="11" t="s">
        <v>4</v>
      </c>
    </row>
    <row r="10" spans="1:5" ht="12.75">
      <c r="A10" s="14"/>
      <c r="B10" s="17" t="s">
        <v>5</v>
      </c>
      <c r="C10" s="18" t="s">
        <v>6</v>
      </c>
      <c r="D10" s="81">
        <v>0.17</v>
      </c>
      <c r="E10" s="19" t="s">
        <v>4</v>
      </c>
    </row>
    <row r="11" spans="1:5" ht="12.75">
      <c r="A11" s="14"/>
      <c r="B11" s="20" t="s">
        <v>7</v>
      </c>
      <c r="C11" s="21"/>
      <c r="D11" s="22"/>
      <c r="E11" s="23"/>
    </row>
    <row r="12" spans="1:5" ht="12.75">
      <c r="A12" s="24"/>
      <c r="B12" s="25" t="s">
        <v>8</v>
      </c>
      <c r="C12" s="26" t="s">
        <v>9</v>
      </c>
      <c r="D12" s="82">
        <v>0.05</v>
      </c>
      <c r="E12" s="27" t="s">
        <v>4</v>
      </c>
    </row>
    <row r="13" spans="1:5" ht="12.75">
      <c r="A13" s="28" t="s">
        <v>10</v>
      </c>
      <c r="B13" s="29"/>
      <c r="C13" s="30" t="s">
        <v>11</v>
      </c>
      <c r="D13" s="81">
        <v>500</v>
      </c>
      <c r="E13" s="19" t="s">
        <v>12</v>
      </c>
    </row>
    <row r="14" spans="1:5" ht="12.75">
      <c r="A14" s="28" t="s">
        <v>13</v>
      </c>
      <c r="B14" s="29"/>
      <c r="C14" s="30" t="s">
        <v>14</v>
      </c>
      <c r="D14" s="81">
        <v>30</v>
      </c>
      <c r="E14" s="19" t="s">
        <v>12</v>
      </c>
    </row>
    <row r="15" spans="1:5" ht="12.75">
      <c r="A15" s="24" t="s">
        <v>15</v>
      </c>
      <c r="B15" s="25" t="s">
        <v>16</v>
      </c>
      <c r="C15" s="31" t="s">
        <v>17</v>
      </c>
      <c r="D15" s="82">
        <v>0.04648</v>
      </c>
      <c r="E15" s="27" t="s">
        <v>18</v>
      </c>
    </row>
    <row r="16" spans="1:5" ht="12.75">
      <c r="A16" s="24" t="s">
        <v>19</v>
      </c>
      <c r="B16" s="32"/>
      <c r="C16" s="33" t="s">
        <v>20</v>
      </c>
      <c r="D16" s="82">
        <v>0.2947</v>
      </c>
      <c r="E16" s="27"/>
    </row>
    <row r="17" spans="1:5" ht="13.5" thickBot="1">
      <c r="A17" s="34" t="s">
        <v>21</v>
      </c>
      <c r="B17" s="35"/>
      <c r="C17" s="83" t="s">
        <v>22</v>
      </c>
      <c r="D17" s="84"/>
      <c r="E17" s="85"/>
    </row>
    <row r="18" spans="1:5" ht="5.25" customHeight="1" thickBot="1">
      <c r="A18" s="13"/>
      <c r="B18" s="13"/>
      <c r="C18" s="13"/>
      <c r="D18" s="13"/>
      <c r="E18" s="13"/>
    </row>
    <row r="19" spans="1:5" ht="19.5" customHeight="1" thickBot="1">
      <c r="A19" s="109" t="s">
        <v>122</v>
      </c>
      <c r="B19" s="110"/>
      <c r="C19" s="110"/>
      <c r="D19" s="110"/>
      <c r="E19" s="122"/>
    </row>
    <row r="20" spans="1:5" ht="12.75">
      <c r="A20" s="36" t="s">
        <v>23</v>
      </c>
      <c r="B20" s="37" t="s">
        <v>24</v>
      </c>
      <c r="C20" s="38" t="s">
        <v>25</v>
      </c>
      <c r="D20" s="86">
        <f>(0.85*D14)/1.5</f>
        <v>17</v>
      </c>
      <c r="E20" s="9" t="s">
        <v>12</v>
      </c>
    </row>
    <row r="21" spans="1:5" ht="12.75">
      <c r="A21" s="28" t="s">
        <v>26</v>
      </c>
      <c r="B21" s="17" t="s">
        <v>27</v>
      </c>
      <c r="C21" s="18" t="s">
        <v>28</v>
      </c>
      <c r="D21" s="87">
        <f>D13/1.15</f>
        <v>434.7826086956522</v>
      </c>
      <c r="E21" s="19" t="s">
        <v>12</v>
      </c>
    </row>
    <row r="22" spans="1:5" ht="12.75">
      <c r="A22" s="24" t="s">
        <v>29</v>
      </c>
      <c r="B22" s="25" t="s">
        <v>30</v>
      </c>
      <c r="C22" s="39" t="s">
        <v>31</v>
      </c>
      <c r="D22" s="88">
        <f>0.6*D14</f>
        <v>18</v>
      </c>
      <c r="E22" s="27" t="s">
        <v>12</v>
      </c>
    </row>
    <row r="23" spans="1:5" ht="13.5" thickBot="1">
      <c r="A23" s="34" t="s">
        <v>32</v>
      </c>
      <c r="B23" s="40" t="s">
        <v>33</v>
      </c>
      <c r="C23" s="41" t="s">
        <v>34</v>
      </c>
      <c r="D23" s="89">
        <f>0.6+(0.06*D14)</f>
        <v>2.4</v>
      </c>
      <c r="E23" s="12" t="s">
        <v>12</v>
      </c>
    </row>
    <row r="24" spans="1:5" ht="5.25" customHeight="1" thickBot="1">
      <c r="A24" s="13"/>
      <c r="B24" s="13"/>
      <c r="C24" s="13"/>
      <c r="D24" s="13"/>
      <c r="E24" s="13"/>
    </row>
    <row r="25" spans="1:5" ht="19.5" customHeight="1" thickBot="1">
      <c r="A25" s="109" t="s">
        <v>35</v>
      </c>
      <c r="B25" s="110"/>
      <c r="C25" s="110"/>
      <c r="D25" s="110"/>
      <c r="E25" s="122"/>
    </row>
    <row r="26" spans="1:5" ht="12.75">
      <c r="A26" s="36" t="s">
        <v>36</v>
      </c>
      <c r="B26" s="37" t="s">
        <v>37</v>
      </c>
      <c r="C26" s="42" t="s">
        <v>38</v>
      </c>
      <c r="D26" s="90">
        <f>D15/(D9*D10^2*D20)</f>
        <v>0.3153538231901757</v>
      </c>
      <c r="E26" s="43"/>
    </row>
    <row r="27" spans="1:5" ht="12.75">
      <c r="A27" s="44" t="s">
        <v>39</v>
      </c>
      <c r="B27" s="45" t="s">
        <v>40</v>
      </c>
      <c r="C27" s="46"/>
      <c r="D27" s="46"/>
      <c r="E27" s="47"/>
    </row>
    <row r="28" spans="1:5" ht="12.75">
      <c r="A28" s="14"/>
      <c r="B28" s="15" t="s">
        <v>41</v>
      </c>
      <c r="C28" s="48"/>
      <c r="D28" s="48"/>
      <c r="E28" s="49"/>
    </row>
    <row r="29" spans="1:5" ht="12.75">
      <c r="A29" s="14"/>
      <c r="B29" s="50" t="s">
        <v>42</v>
      </c>
      <c r="C29" s="51" t="s">
        <v>43</v>
      </c>
      <c r="D29" s="51"/>
      <c r="E29" s="52"/>
    </row>
    <row r="30" spans="1:5" ht="15" thickBot="1">
      <c r="A30" s="34"/>
      <c r="B30" s="40" t="s">
        <v>44</v>
      </c>
      <c r="C30" s="91" t="str">
        <f>IF(D26&lt;D16,"Pas d'aciers comprimés","Aciers comprimés nécessaires")</f>
        <v>Aciers comprimés nécessaires</v>
      </c>
      <c r="D30" s="92"/>
      <c r="E30" s="93"/>
    </row>
    <row r="31" spans="1:5" ht="5.25" customHeight="1" thickBot="1">
      <c r="A31" s="13"/>
      <c r="B31" s="13"/>
      <c r="C31" s="13"/>
      <c r="D31" s="13"/>
      <c r="E31" s="13"/>
    </row>
    <row r="32" spans="1:5" s="53" customFormat="1" ht="19.5" customHeight="1" thickBot="1">
      <c r="A32" s="109" t="s">
        <v>45</v>
      </c>
      <c r="B32" s="110"/>
      <c r="C32" s="110"/>
      <c r="D32" s="110"/>
      <c r="E32" s="122"/>
    </row>
    <row r="33" spans="1:5" s="53" customFormat="1" ht="12.75">
      <c r="A33" s="36" t="s">
        <v>46</v>
      </c>
      <c r="B33" s="54" t="s">
        <v>47</v>
      </c>
      <c r="C33" s="55" t="s">
        <v>48</v>
      </c>
      <c r="D33" s="90">
        <f>(1.25*(1-(1-(2*D26))^0.5))</f>
        <v>0.49038213387868446</v>
      </c>
      <c r="E33" s="9"/>
    </row>
    <row r="34" spans="1:5" s="53" customFormat="1" ht="12.75">
      <c r="A34" s="28" t="s">
        <v>49</v>
      </c>
      <c r="B34" s="56" t="s">
        <v>50</v>
      </c>
      <c r="C34" s="18" t="s">
        <v>51</v>
      </c>
      <c r="D34" s="87">
        <f>D33*D10</f>
        <v>0.08336496275937637</v>
      </c>
      <c r="E34" s="19" t="s">
        <v>4</v>
      </c>
    </row>
    <row r="35" spans="1:5" s="53" customFormat="1" ht="13.5" thickBot="1">
      <c r="A35" s="34" t="s">
        <v>52</v>
      </c>
      <c r="B35" s="57" t="s">
        <v>53</v>
      </c>
      <c r="C35" s="41" t="s">
        <v>54</v>
      </c>
      <c r="D35" s="94">
        <f>D10*(1-(0.4*D33))</f>
        <v>0.13665401489624945</v>
      </c>
      <c r="E35" s="12" t="s">
        <v>4</v>
      </c>
    </row>
    <row r="36" spans="1:5" s="53" customFormat="1" ht="6.75" customHeight="1" thickBot="1">
      <c r="A36" s="13"/>
      <c r="B36" s="13"/>
      <c r="C36" s="13"/>
      <c r="D36" s="13"/>
      <c r="E36" s="13"/>
    </row>
    <row r="37" spans="1:5" s="53" customFormat="1" ht="19.5" customHeight="1" thickBot="1">
      <c r="A37" s="109" t="s">
        <v>55</v>
      </c>
      <c r="B37" s="110"/>
      <c r="C37" s="110"/>
      <c r="D37" s="110"/>
      <c r="E37" s="122"/>
    </row>
    <row r="38" spans="1:5" s="53" customFormat="1" ht="13.5" thickBot="1">
      <c r="A38" s="58" t="s">
        <v>56</v>
      </c>
      <c r="B38" s="59" t="s">
        <v>57</v>
      </c>
      <c r="C38" s="60" t="s">
        <v>58</v>
      </c>
      <c r="D38" s="95">
        <f>(D15/(D35*D21))*10000</f>
        <v>7.822968105339878</v>
      </c>
      <c r="E38" s="61" t="s">
        <v>59</v>
      </c>
    </row>
    <row r="39" spans="1:5" s="53" customFormat="1" ht="7.5" customHeight="1" thickBot="1">
      <c r="A39" s="13"/>
      <c r="B39" s="13"/>
      <c r="C39" s="13"/>
      <c r="D39" s="13"/>
      <c r="E39" s="13"/>
    </row>
    <row r="40" spans="1:5" s="53" customFormat="1" ht="19.5" customHeight="1" thickBot="1">
      <c r="A40" s="109" t="s">
        <v>60</v>
      </c>
      <c r="B40" s="110"/>
      <c r="C40" s="110"/>
      <c r="D40" s="110"/>
      <c r="E40" s="122"/>
    </row>
    <row r="41" spans="1:5" s="53" customFormat="1" ht="12.75">
      <c r="A41" s="14" t="s">
        <v>61</v>
      </c>
      <c r="B41" s="97" t="s">
        <v>62</v>
      </c>
      <c r="C41" s="62" t="s">
        <v>63</v>
      </c>
      <c r="D41" s="80">
        <v>4.62</v>
      </c>
      <c r="E41" s="11" t="s">
        <v>59</v>
      </c>
    </row>
    <row r="42" spans="1:5" s="53" customFormat="1" ht="12.75">
      <c r="A42" s="14" t="s">
        <v>64</v>
      </c>
      <c r="B42" s="98" t="s">
        <v>65</v>
      </c>
      <c r="C42" s="62" t="s">
        <v>66</v>
      </c>
      <c r="D42" s="80">
        <v>1.57</v>
      </c>
      <c r="E42" s="11" t="s">
        <v>59</v>
      </c>
    </row>
    <row r="43" spans="1:5" s="53" customFormat="1" ht="12.75">
      <c r="A43" s="14" t="s">
        <v>67</v>
      </c>
      <c r="B43" s="99"/>
      <c r="C43" s="62" t="s">
        <v>68</v>
      </c>
      <c r="D43" s="80"/>
      <c r="E43" s="11" t="s">
        <v>59</v>
      </c>
    </row>
    <row r="44" spans="1:5" s="53" customFormat="1" ht="12.75">
      <c r="A44" s="14"/>
      <c r="B44" s="48"/>
      <c r="C44" s="62"/>
      <c r="D44" s="48" t="s">
        <v>69</v>
      </c>
      <c r="E44" s="11"/>
    </row>
    <row r="45" spans="1:5" s="53" customFormat="1" ht="12.75">
      <c r="A45" s="28" t="s">
        <v>70</v>
      </c>
      <c r="B45" s="63" t="s">
        <v>71</v>
      </c>
      <c r="C45" s="31" t="s">
        <v>58</v>
      </c>
      <c r="D45" s="96">
        <f>D41+D42+D43</f>
        <v>6.19</v>
      </c>
      <c r="E45" s="27" t="s">
        <v>59</v>
      </c>
    </row>
    <row r="46" spans="1:5" s="53" customFormat="1" ht="13.5" thickBot="1">
      <c r="A46" s="64" t="s">
        <v>72</v>
      </c>
      <c r="B46" s="65" t="s">
        <v>73</v>
      </c>
      <c r="C46" s="66" t="s">
        <v>74</v>
      </c>
      <c r="D46" s="100"/>
      <c r="E46" s="67"/>
    </row>
    <row r="47" ht="19.5" customHeight="1" thickBot="1"/>
    <row r="48" spans="1:5" ht="13.5" thickBot="1">
      <c r="A48" s="123" t="s">
        <v>123</v>
      </c>
      <c r="B48" s="124" t="s">
        <v>124</v>
      </c>
      <c r="C48" s="124" t="s">
        <v>125</v>
      </c>
      <c r="D48" s="125"/>
      <c r="E48" s="126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 password="AB11" sheet="1" objects="1" scenarios="1"/>
  <hyperlinks>
    <hyperlink ref="C48" r:id="rId1" display="cfr. Hypothèses"/>
    <hyperlink ref="B48" r:id="rId2" display="cfr. précautions d'utilisation"/>
    <hyperlink ref="A48" r:id="rId3" display="Auteur : S. De Schryver"/>
  </hyperlinks>
  <printOptions horizontalCentered="1" verticalCentered="1"/>
  <pageMargins left="0.1968503937007874" right="0.1968503937007874" top="0.3937007874015748" bottom="0.7874015748031497" header="0.5118110236220472" footer="0.5118110236220472"/>
  <pageSetup blackAndWhite="1" horizontalDpi="360" verticalDpi="36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showGridLines="0" workbookViewId="0" topLeftCell="A1">
      <selection activeCell="G32" sqref="G32"/>
    </sheetView>
  </sheetViews>
  <sheetFormatPr defaultColWidth="11.421875" defaultRowHeight="12.75"/>
  <cols>
    <col min="1" max="2" width="35.7109375" style="53" customWidth="1"/>
    <col min="3" max="3" width="9.7109375" style="53" customWidth="1"/>
    <col min="4" max="4" width="8.7109375" style="53" customWidth="1"/>
    <col min="5" max="5" width="9.7109375" style="53" customWidth="1"/>
    <col min="6" max="16384" width="11.421875" style="53" customWidth="1"/>
  </cols>
  <sheetData>
    <row r="1" spans="1:5" ht="19.5" customHeight="1" thickBot="1">
      <c r="A1" s="109" t="s">
        <v>126</v>
      </c>
      <c r="B1" s="110"/>
      <c r="C1" s="110"/>
      <c r="D1" s="110"/>
      <c r="E1" s="111"/>
    </row>
    <row r="2" spans="1:5" ht="19.5" customHeight="1">
      <c r="A2" s="36" t="s">
        <v>75</v>
      </c>
      <c r="B2" s="68" t="s">
        <v>76</v>
      </c>
      <c r="C2" s="38" t="s">
        <v>77</v>
      </c>
      <c r="D2" s="101">
        <v>0.03394</v>
      </c>
      <c r="E2" s="9" t="s">
        <v>18</v>
      </c>
    </row>
    <row r="3" spans="1:5" ht="19.5" customHeight="1">
      <c r="A3" s="28" t="s">
        <v>78</v>
      </c>
      <c r="B3" s="69" t="s">
        <v>79</v>
      </c>
      <c r="C3" s="70" t="s">
        <v>80</v>
      </c>
      <c r="D3" s="87">
        <f>'Résultats aciers simples'!D13/1.6</f>
        <v>312.5</v>
      </c>
      <c r="E3" s="19" t="s">
        <v>12</v>
      </c>
    </row>
    <row r="4" spans="1:5" ht="19.5" customHeight="1">
      <c r="A4" s="28" t="s">
        <v>46</v>
      </c>
      <c r="B4" s="56" t="s">
        <v>81</v>
      </c>
      <c r="C4" s="70" t="s">
        <v>48</v>
      </c>
      <c r="D4" s="103">
        <f>(15*'Résultats aciers simples'!D22)/((15*'Résultats aciers simples'!D22)+D3)</f>
        <v>0.463519313304721</v>
      </c>
      <c r="E4" s="19"/>
    </row>
    <row r="5" spans="1:5" ht="19.5" customHeight="1">
      <c r="A5" s="28" t="s">
        <v>49</v>
      </c>
      <c r="B5" s="56" t="s">
        <v>50</v>
      </c>
      <c r="C5" s="18" t="s">
        <v>51</v>
      </c>
      <c r="D5" s="87">
        <f>D4*'Résultats aciers simples'!D10</f>
        <v>0.07879828326180258</v>
      </c>
      <c r="E5" s="19" t="s">
        <v>4</v>
      </c>
    </row>
    <row r="6" spans="1:5" ht="19.5" customHeight="1">
      <c r="A6" s="28" t="s">
        <v>82</v>
      </c>
      <c r="B6" s="56" t="s">
        <v>83</v>
      </c>
      <c r="C6" s="18" t="s">
        <v>84</v>
      </c>
      <c r="D6" s="103">
        <f>0.5*'Résultats aciers simples'!D22*'Résultats aciers simples'!D9*D4*(1-(D4/3))*'Résultats aciers simples'!D10^2</f>
        <v>0.030580159516660835</v>
      </c>
      <c r="E6" s="19" t="s">
        <v>18</v>
      </c>
    </row>
    <row r="7" spans="1:5" ht="19.5" customHeight="1" thickBot="1">
      <c r="A7" s="34" t="s">
        <v>85</v>
      </c>
      <c r="B7" s="57" t="s">
        <v>86</v>
      </c>
      <c r="C7" s="71" t="s">
        <v>87</v>
      </c>
      <c r="D7" s="94">
        <f>15*'Résultats aciers simples'!D22*((D5-'Résultats aciers simples'!D12)/D5)</f>
        <v>98.67647058823529</v>
      </c>
      <c r="E7" s="12" t="s">
        <v>12</v>
      </c>
    </row>
    <row r="8" spans="1:5" ht="19.5" customHeight="1" thickBot="1">
      <c r="A8" s="13"/>
      <c r="B8" s="13"/>
      <c r="C8" s="13"/>
      <c r="D8" s="13"/>
      <c r="E8" s="13"/>
    </row>
    <row r="9" spans="1:5" ht="19.5" customHeight="1" thickBot="1">
      <c r="A9" s="109" t="s">
        <v>88</v>
      </c>
      <c r="B9" s="110"/>
      <c r="C9" s="110"/>
      <c r="D9" s="110"/>
      <c r="E9" s="111"/>
    </row>
    <row r="10" spans="1:5" ht="19.5" customHeight="1" thickBot="1">
      <c r="A10" s="34" t="s">
        <v>89</v>
      </c>
      <c r="B10" s="57" t="s">
        <v>90</v>
      </c>
      <c r="C10" s="41" t="s">
        <v>91</v>
      </c>
      <c r="D10" s="94">
        <f>((D2-D6)/(('Résultats aciers simples'!D10-'Résultats aciers simples'!D12)*D7))*10000</f>
        <v>2.837421173212408</v>
      </c>
      <c r="E10" s="12" t="s">
        <v>59</v>
      </c>
    </row>
    <row r="11" spans="1:5" ht="19.5" customHeight="1" thickBot="1">
      <c r="A11" s="13"/>
      <c r="B11" s="13"/>
      <c r="C11" s="13"/>
      <c r="D11" s="13"/>
      <c r="E11" s="13"/>
    </row>
    <row r="12" spans="1:5" ht="19.5" customHeight="1" thickBot="1">
      <c r="A12" s="109" t="s">
        <v>92</v>
      </c>
      <c r="B12" s="110"/>
      <c r="C12" s="110"/>
      <c r="D12" s="110"/>
      <c r="E12" s="111"/>
    </row>
    <row r="13" spans="1:5" ht="19.5" customHeight="1">
      <c r="A13" s="14" t="s">
        <v>61</v>
      </c>
      <c r="B13" s="97" t="s">
        <v>93</v>
      </c>
      <c r="C13" s="62" t="s">
        <v>94</v>
      </c>
      <c r="D13" s="80">
        <v>3.14</v>
      </c>
      <c r="E13" s="11" t="s">
        <v>59</v>
      </c>
    </row>
    <row r="14" spans="1:5" ht="19.5" customHeight="1">
      <c r="A14" s="14" t="s">
        <v>64</v>
      </c>
      <c r="B14" s="97"/>
      <c r="C14" s="62" t="s">
        <v>95</v>
      </c>
      <c r="D14" s="80"/>
      <c r="E14" s="11" t="s">
        <v>59</v>
      </c>
    </row>
    <row r="15" spans="1:5" ht="19.5" customHeight="1">
      <c r="A15" s="14" t="s">
        <v>67</v>
      </c>
      <c r="B15" s="97"/>
      <c r="C15" s="62" t="s">
        <v>96</v>
      </c>
      <c r="D15" s="80"/>
      <c r="E15" s="11" t="s">
        <v>59</v>
      </c>
    </row>
    <row r="16" spans="1:5" ht="19.5" customHeight="1">
      <c r="A16" s="14"/>
      <c r="B16" s="13"/>
      <c r="C16" s="62"/>
      <c r="D16" s="72" t="s">
        <v>97</v>
      </c>
      <c r="E16" s="11"/>
    </row>
    <row r="17" spans="1:5" ht="19.5" customHeight="1" thickBot="1">
      <c r="A17" s="73" t="s">
        <v>70</v>
      </c>
      <c r="B17" s="74" t="s">
        <v>98</v>
      </c>
      <c r="C17" s="41" t="s">
        <v>91</v>
      </c>
      <c r="D17" s="94">
        <f>D13+D14+D15</f>
        <v>3.14</v>
      </c>
      <c r="E17" s="12" t="s">
        <v>59</v>
      </c>
    </row>
    <row r="18" spans="1:5" ht="19.5" customHeight="1" thickBot="1">
      <c r="A18" s="13"/>
      <c r="B18" s="13"/>
      <c r="C18" s="13"/>
      <c r="D18" s="13"/>
      <c r="E18" s="13"/>
    </row>
    <row r="19" spans="1:5" ht="19.5" customHeight="1" thickBot="1">
      <c r="A19" s="109" t="s">
        <v>127</v>
      </c>
      <c r="B19" s="110"/>
      <c r="C19" s="110"/>
      <c r="D19" s="110"/>
      <c r="E19" s="111"/>
    </row>
    <row r="20" spans="1:5" ht="19.5" customHeight="1">
      <c r="A20" s="14" t="s">
        <v>99</v>
      </c>
      <c r="B20" s="75" t="s">
        <v>100</v>
      </c>
      <c r="C20" s="16" t="s">
        <v>101</v>
      </c>
      <c r="D20" s="104">
        <f>((D10*'Résultats aciers simples'!D21*('Résultats aciers simples'!D10-'Résultats aciers simples'!D12)))/10000</f>
        <v>0.014803936555890827</v>
      </c>
      <c r="E20" s="11" t="s">
        <v>18</v>
      </c>
    </row>
    <row r="21" spans="1:5" ht="19.5" customHeight="1">
      <c r="A21" s="28" t="s">
        <v>102</v>
      </c>
      <c r="B21" s="69" t="s">
        <v>103</v>
      </c>
      <c r="C21" s="18" t="s">
        <v>104</v>
      </c>
      <c r="D21" s="105">
        <f>'Résultats aciers simples'!D15-D20</f>
        <v>0.03167606344410917</v>
      </c>
      <c r="E21" s="19" t="s">
        <v>18</v>
      </c>
    </row>
    <row r="22" spans="1:5" ht="19.5" customHeight="1">
      <c r="A22" s="28" t="s">
        <v>36</v>
      </c>
      <c r="B22" s="69" t="s">
        <v>105</v>
      </c>
      <c r="C22" s="70" t="s">
        <v>106</v>
      </c>
      <c r="D22" s="105">
        <f>D21/('Résultats aciers simples'!D9*'Résultats aciers simples'!D10^2*'Résultats aciers simples'!D20)</f>
        <v>0.21491324678817536</v>
      </c>
      <c r="E22" s="19"/>
    </row>
    <row r="23" spans="1:5" ht="19.5" customHeight="1">
      <c r="A23" s="28" t="s">
        <v>46</v>
      </c>
      <c r="B23" s="56" t="s">
        <v>107</v>
      </c>
      <c r="C23" s="70" t="s">
        <v>48</v>
      </c>
      <c r="D23" s="105">
        <f>1.25*(1-(1-(2*D22))^0.5)</f>
        <v>0.3061270722247872</v>
      </c>
      <c r="E23" s="19"/>
    </row>
    <row r="24" spans="1:5" ht="19.5" customHeight="1" thickBot="1">
      <c r="A24" s="34" t="s">
        <v>52</v>
      </c>
      <c r="B24" s="57" t="s">
        <v>108</v>
      </c>
      <c r="C24" s="41" t="s">
        <v>54</v>
      </c>
      <c r="D24" s="94">
        <f>'Résultats aciers simples'!D10*(1-(D23/3))</f>
        <v>0.1526527992405954</v>
      </c>
      <c r="E24" s="12" t="s">
        <v>4</v>
      </c>
    </row>
    <row r="25" spans="1:5" ht="19.5" customHeight="1" thickBot="1">
      <c r="A25" s="13"/>
      <c r="B25" s="13"/>
      <c r="C25" s="13"/>
      <c r="D25" s="13"/>
      <c r="E25" s="13"/>
    </row>
    <row r="26" spans="1:5" ht="19.5" customHeight="1" thickBot="1">
      <c r="A26" s="109" t="s">
        <v>55</v>
      </c>
      <c r="B26" s="110"/>
      <c r="C26" s="110"/>
      <c r="D26" s="110"/>
      <c r="E26" s="111"/>
    </row>
    <row r="27" spans="1:5" ht="19.5" customHeight="1" thickBot="1">
      <c r="A27" s="34" t="s">
        <v>89</v>
      </c>
      <c r="B27" s="76" t="s">
        <v>109</v>
      </c>
      <c r="C27" s="41" t="s">
        <v>58</v>
      </c>
      <c r="D27" s="94">
        <f>((D21/(D24*'Résultats aciers simples'!D21))*10000)+D10</f>
        <v>7.6100127197732235</v>
      </c>
      <c r="E27" s="12" t="s">
        <v>59</v>
      </c>
    </row>
    <row r="28" spans="1:5" ht="19.5" customHeight="1" thickBot="1">
      <c r="A28" s="13"/>
      <c r="B28" s="13"/>
      <c r="C28" s="13"/>
      <c r="D28" s="13"/>
      <c r="E28" s="13"/>
    </row>
    <row r="29" spans="1:5" ht="19.5" customHeight="1" thickBot="1">
      <c r="A29" s="109" t="s">
        <v>110</v>
      </c>
      <c r="B29" s="110"/>
      <c r="C29" s="110"/>
      <c r="D29" s="110"/>
      <c r="E29" s="111"/>
    </row>
    <row r="30" spans="1:5" ht="19.5" customHeight="1">
      <c r="A30" s="14" t="s">
        <v>61</v>
      </c>
      <c r="B30" s="97" t="s">
        <v>111</v>
      </c>
      <c r="C30" s="62" t="s">
        <v>63</v>
      </c>
      <c r="D30" s="80">
        <v>8.04</v>
      </c>
      <c r="E30" s="11" t="s">
        <v>59</v>
      </c>
    </row>
    <row r="31" spans="1:5" ht="19.5" customHeight="1">
      <c r="A31" s="14" t="s">
        <v>64</v>
      </c>
      <c r="B31" s="97"/>
      <c r="C31" s="62" t="s">
        <v>66</v>
      </c>
      <c r="D31" s="80"/>
      <c r="E31" s="11" t="s">
        <v>59</v>
      </c>
    </row>
    <row r="32" spans="1:5" ht="19.5" customHeight="1">
      <c r="A32" s="14" t="s">
        <v>67</v>
      </c>
      <c r="B32" s="97"/>
      <c r="C32" s="62" t="s">
        <v>68</v>
      </c>
      <c r="D32" s="80"/>
      <c r="E32" s="11" t="s">
        <v>59</v>
      </c>
    </row>
    <row r="33" spans="1:5" ht="19.5" customHeight="1">
      <c r="A33" s="14"/>
      <c r="B33" s="13"/>
      <c r="C33" s="62"/>
      <c r="D33" s="10" t="s">
        <v>112</v>
      </c>
      <c r="E33" s="11"/>
    </row>
    <row r="34" spans="1:5" ht="19.5" customHeight="1">
      <c r="A34" s="28" t="s">
        <v>70</v>
      </c>
      <c r="B34" s="17" t="s">
        <v>71</v>
      </c>
      <c r="C34" s="26" t="s">
        <v>58</v>
      </c>
      <c r="D34" s="96">
        <f>D30+D31+D32</f>
        <v>8.04</v>
      </c>
      <c r="E34" s="27" t="s">
        <v>59</v>
      </c>
    </row>
    <row r="35" spans="1:5" ht="19.5" customHeight="1">
      <c r="A35" s="24" t="s">
        <v>72</v>
      </c>
      <c r="B35" s="77" t="s">
        <v>113</v>
      </c>
      <c r="C35" s="26" t="s">
        <v>74</v>
      </c>
      <c r="D35" s="102"/>
      <c r="E35" s="27"/>
    </row>
    <row r="36" spans="1:5" ht="19.5" customHeight="1" thickBot="1">
      <c r="A36" s="34" t="s">
        <v>114</v>
      </c>
      <c r="B36" s="76" t="s">
        <v>115</v>
      </c>
      <c r="C36" s="78" t="str">
        <f>IF(D17&lt;0.4*D34,"vérifié","non vérifié")</f>
        <v>vérifié</v>
      </c>
      <c r="D36" s="91"/>
      <c r="E36" s="79"/>
    </row>
    <row r="37" spans="1:5" ht="13.5" thickBot="1">
      <c r="A37" s="13"/>
      <c r="B37" s="13"/>
      <c r="C37" s="13"/>
      <c r="D37" s="13"/>
      <c r="E37" s="13"/>
    </row>
    <row r="38" spans="1:5" ht="13.5" thickBot="1">
      <c r="A38" s="123" t="s">
        <v>123</v>
      </c>
      <c r="B38" s="124" t="s">
        <v>124</v>
      </c>
      <c r="C38" s="124" t="s">
        <v>125</v>
      </c>
      <c r="D38" s="125"/>
      <c r="E38" s="126"/>
    </row>
  </sheetData>
  <sheetProtection password="AB11" sheet="1" objects="1" scenarios="1"/>
  <hyperlinks>
    <hyperlink ref="C38" r:id="rId1" display="cfr. Hypothèses"/>
    <hyperlink ref="B38" r:id="rId2" display="cfr. précautions d'utilisation"/>
    <hyperlink ref="A38" r:id="rId3" display="Auteur : S. De Schryver"/>
  </hyperlinks>
  <printOptions horizontalCentered="1"/>
  <pageMargins left="0.1968503937007874" right="0.1968503937007874" top="0.3937007874015748" bottom="0.7874015748031497" header="0.5118110236220472" footer="0.5118110236220472"/>
  <pageSetup blackAndWhite="1" horizontalDpi="360" verticalDpi="36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des armatures d'une poutre rectangulaire à E.L.U.</dc:title>
  <dc:subject>BAEL 91 révisé 99</dc:subject>
  <dc:creator>Steeve De Schryver</dc:creator>
  <cp:keywords/>
  <dc:description>Calcul des armatures d'une poutre rectangulaire à E.L.U. (simple armature &amp; à double armatures)</dc:description>
  <cp:lastModifiedBy>De Schryver</cp:lastModifiedBy>
  <cp:lastPrinted>2010-08-20T10:48:28Z</cp:lastPrinted>
  <dcterms:created xsi:type="dcterms:W3CDTF">2003-03-01T21:51:42Z</dcterms:created>
  <dcterms:modified xsi:type="dcterms:W3CDTF">2010-08-20T10:55:40Z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