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7560" windowHeight="3315" activeTab="0"/>
  </bookViews>
  <sheets>
    <sheet name="Décharge oscillante" sheetId="1" r:id="rId1"/>
    <sheet name="A propos" sheetId="2" r:id="rId2"/>
  </sheets>
  <definedNames/>
  <calcPr fullCalcOnLoad="1"/>
</workbook>
</file>

<file path=xl/sharedStrings.xml><?xml version="1.0" encoding="utf-8"?>
<sst xmlns="http://schemas.openxmlformats.org/spreadsheetml/2006/main" count="38" uniqueCount="36">
  <si>
    <t>L (mH)</t>
  </si>
  <si>
    <t>C (µF)</t>
  </si>
  <si>
    <t>E (V)</t>
  </si>
  <si>
    <r>
      <t>R' + r (</t>
    </r>
    <r>
      <rPr>
        <b/>
        <sz val="8"/>
        <rFont val="Symbol"/>
        <family val="1"/>
      </rPr>
      <t>W</t>
    </r>
    <r>
      <rPr>
        <b/>
        <sz val="8"/>
        <rFont val="Arial"/>
        <family val="2"/>
      </rPr>
      <t>)</t>
    </r>
  </si>
  <si>
    <t>régime</t>
  </si>
  <si>
    <t>alpha (=R/L)</t>
  </si>
  <si>
    <t>wo (=1/racine LC)</t>
  </si>
  <si>
    <t>i (mA)</t>
  </si>
  <si>
    <t>uc (V)</t>
  </si>
  <si>
    <t>phi</t>
  </si>
  <si>
    <t>A</t>
  </si>
  <si>
    <t>Pour tout renseignement, contacter :</t>
  </si>
  <si>
    <t>Fabrice Gély</t>
  </si>
  <si>
    <t>Lycée International de Luynes</t>
  </si>
  <si>
    <t>13080 Aix en Provence</t>
  </si>
  <si>
    <t>gely@wanadoo.fr</t>
  </si>
  <si>
    <t>Cette feuille Excel effectue la simulation de la décharge oscillante d'un condensateur dans un circuit (R, L, C). Il est possible de faire varier la valeur de R, de L, de C, ou de la tension sous laquelle le condensateur a été chargé initialement. On observera le lien de dérivation entre la tension aux bornes du condensateur et l'intensité du courant. On observera aussi le rôle de R et l'apparition du régime apériodique.</t>
  </si>
  <si>
    <t>Eel
(micro J)</t>
  </si>
  <si>
    <t>Emag
(micro J)</t>
  </si>
  <si>
    <t>Etot
(micro J)</t>
  </si>
  <si>
    <t>C (nF)</t>
  </si>
  <si>
    <t>t (ms)</t>
  </si>
  <si>
    <t>Rc</t>
  </si>
  <si>
    <t>R</t>
  </si>
  <si>
    <t>L</t>
  </si>
  <si>
    <t>C</t>
  </si>
  <si>
    <t>E</t>
  </si>
  <si>
    <t>alpha</t>
  </si>
  <si>
    <t>w</t>
  </si>
  <si>
    <t>q0</t>
  </si>
  <si>
    <t>cos (phi)</t>
  </si>
  <si>
    <t>alphaplus</t>
  </si>
  <si>
    <t>alphamoins</t>
  </si>
  <si>
    <t>coef devant i régime 3</t>
  </si>
  <si>
    <t>Régime 1</t>
  </si>
  <si>
    <t>Régime 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</si>
</sst>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0E+00"/>
    <numFmt numFmtId="175" formatCode="0.00000000000E+00"/>
    <numFmt numFmtId="176" formatCode="&quot;Vrai&quot;;&quot;Vrai&quot;;&quot;Faux&quot;"/>
    <numFmt numFmtId="177" formatCode="&quot;Actif&quot;;&quot;Actif&quot;;&quot;Inactif&quot;"/>
    <numFmt numFmtId="178" formatCode="0.0000E+00"/>
    <numFmt numFmtId="179" formatCode="0.0E+00"/>
  </numFmts>
  <fonts count="12">
    <font>
      <sz val="10"/>
      <name val="Arial"/>
      <family val="0"/>
    </font>
    <font>
      <sz val="8"/>
      <name val="Arial"/>
      <family val="0"/>
    </font>
    <font>
      <u val="single"/>
      <sz val="10"/>
      <color indexed="12"/>
      <name val="Arial"/>
      <family val="0"/>
    </font>
    <font>
      <u val="single"/>
      <sz val="10"/>
      <color indexed="36"/>
      <name val="Arial"/>
      <family val="0"/>
    </font>
    <font>
      <b/>
      <sz val="8"/>
      <name val="Arial"/>
      <family val="2"/>
    </font>
    <font>
      <b/>
      <sz val="8"/>
      <name val="Symbol"/>
      <family val="1"/>
    </font>
    <font>
      <sz val="8.75"/>
      <name val="Arial"/>
      <family val="0"/>
    </font>
    <font>
      <sz val="8"/>
      <color indexed="9"/>
      <name val="Arial"/>
      <family val="2"/>
    </font>
    <font>
      <sz val="10"/>
      <color indexed="13"/>
      <name val="Arial"/>
      <family val="2"/>
    </font>
    <font>
      <b/>
      <sz val="9"/>
      <name val="Arial"/>
      <family val="2"/>
    </font>
    <font>
      <b/>
      <sz val="9"/>
      <name val="Symbol"/>
      <family val="1"/>
    </font>
    <font>
      <b/>
      <vertAlign val="subscript"/>
      <sz val="9"/>
      <name val="Arial"/>
      <family val="2"/>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12"/>
        <bgColor indexed="64"/>
      </patternFill>
    </fill>
    <fill>
      <patternFill patternType="solid">
        <fgColor indexed="47"/>
        <bgColor indexed="64"/>
      </patternFill>
    </fill>
  </fills>
  <borders count="5">
    <border>
      <left/>
      <right/>
      <top/>
      <bottom/>
      <diagonal/>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4" fillId="2" borderId="1" xfId="0" applyNumberFormat="1" applyFont="1" applyFill="1" applyBorder="1" applyAlignment="1" applyProtection="1">
      <alignment horizontal="center"/>
      <protection locked="0"/>
    </xf>
    <xf numFmtId="0" fontId="4" fillId="0" borderId="1" xfId="0" applyNumberFormat="1" applyFont="1" applyBorder="1" applyAlignment="1" applyProtection="1">
      <alignment horizontal="center"/>
      <protection locked="0"/>
    </xf>
    <xf numFmtId="0" fontId="0" fillId="0" borderId="0" xfId="0" applyAlignment="1">
      <alignment vertical="center" wrapText="1"/>
    </xf>
    <xf numFmtId="0" fontId="0" fillId="0" borderId="0" xfId="0"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2" fillId="0" borderId="0" xfId="16" applyAlignment="1">
      <alignment horizontal="center" vertical="center" wrapText="1"/>
    </xf>
    <xf numFmtId="0" fontId="8" fillId="4" borderId="0" xfId="0" applyFont="1" applyFill="1" applyAlignment="1">
      <alignment horizontal="justify" vertical="center" wrapText="1"/>
    </xf>
    <xf numFmtId="0" fontId="7" fillId="0" borderId="0" xfId="0" applyFont="1" applyAlignment="1" applyProtection="1">
      <alignment/>
      <protection/>
    </xf>
    <xf numFmtId="0" fontId="1" fillId="0" borderId="0" xfId="0" applyFont="1" applyAlignment="1" applyProtection="1">
      <alignment/>
      <protection/>
    </xf>
    <xf numFmtId="0" fontId="1" fillId="0" borderId="0" xfId="0" applyFont="1" applyFill="1" applyAlignment="1" applyProtection="1">
      <alignment/>
      <protection/>
    </xf>
    <xf numFmtId="0" fontId="7" fillId="0" borderId="0" xfId="0" applyFont="1" applyFill="1" applyAlignment="1" applyProtection="1">
      <alignment/>
      <protection/>
    </xf>
    <xf numFmtId="0" fontId="4" fillId="0" borderId="0" xfId="0" applyFont="1" applyFill="1" applyBorder="1" applyAlignment="1" applyProtection="1">
      <alignment horizontal="center"/>
      <protection/>
    </xf>
    <xf numFmtId="1" fontId="4" fillId="0" borderId="0" xfId="0" applyNumberFormat="1" applyFont="1" applyFill="1" applyBorder="1" applyAlignment="1" applyProtection="1">
      <alignment horizontal="center"/>
      <protection/>
    </xf>
    <xf numFmtId="0" fontId="4" fillId="5" borderId="1" xfId="0" applyFont="1" applyFill="1" applyBorder="1" applyAlignment="1" applyProtection="1">
      <alignment horizontal="center"/>
      <protection/>
    </xf>
    <xf numFmtId="0" fontId="7" fillId="0" borderId="0" xfId="0" applyFont="1" applyAlignment="1" applyProtection="1">
      <alignment/>
      <protection locked="0"/>
    </xf>
    <xf numFmtId="0" fontId="1" fillId="0" borderId="0" xfId="0" applyFont="1" applyAlignment="1" applyProtection="1">
      <alignment/>
      <protection locked="0"/>
    </xf>
    <xf numFmtId="0" fontId="1" fillId="0" borderId="0" xfId="0" applyFont="1" applyFill="1" applyAlignment="1" applyProtection="1">
      <alignment/>
      <protection locked="0"/>
    </xf>
    <xf numFmtId="49" fontId="1" fillId="0" borderId="0" xfId="0" applyNumberFormat="1" applyFont="1" applyAlignment="1" applyProtection="1">
      <alignment/>
      <protection/>
    </xf>
    <xf numFmtId="0" fontId="4" fillId="0" borderId="0" xfId="0" applyFont="1" applyAlignment="1" applyProtection="1">
      <alignment horizontal="center"/>
      <protection/>
    </xf>
    <xf numFmtId="0" fontId="1" fillId="0" borderId="0" xfId="0" applyFont="1" applyAlignment="1" applyProtection="1">
      <alignment horizontal="center"/>
      <protection/>
    </xf>
    <xf numFmtId="0" fontId="4" fillId="0" borderId="0" xfId="0" applyFont="1" applyAlignment="1" applyProtection="1">
      <alignment horizontal="center" wrapText="1"/>
      <protection/>
    </xf>
    <xf numFmtId="0" fontId="1" fillId="0" borderId="0" xfId="0" applyFont="1" applyBorder="1" applyAlignment="1" applyProtection="1">
      <alignment/>
      <protection/>
    </xf>
    <xf numFmtId="172" fontId="1" fillId="0" borderId="0" xfId="0" applyNumberFormat="1" applyFont="1" applyBorder="1" applyAlignment="1" applyProtection="1">
      <alignment horizontal="center"/>
      <protection/>
    </xf>
    <xf numFmtId="0" fontId="7" fillId="0" borderId="0" xfId="0" applyFont="1" applyAlignment="1" applyProtection="1">
      <alignment horizontal="right"/>
      <protection/>
    </xf>
    <xf numFmtId="0" fontId="7" fillId="0" borderId="0" xfId="0" applyFont="1" applyAlignment="1" applyProtection="1">
      <alignment vertical="center"/>
      <protection/>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
          <c:w val="0.93025"/>
          <c:h val="1"/>
        </c:manualLayout>
      </c:layout>
      <c:scatterChart>
        <c:scatterStyle val="lineMarker"/>
        <c:varyColors val="0"/>
        <c:ser>
          <c:idx val="2"/>
          <c:order val="0"/>
          <c:tx>
            <c:v>uC</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'Décharge oscillante'!$G$125:$G$375</c:f>
              <c:numCache/>
            </c:numRef>
          </c:xVal>
          <c:yVal>
            <c:numRef>
              <c:f>'Décharge oscillante'!$B$125:$B$375</c:f>
              <c:numCache/>
            </c:numRef>
          </c:yVal>
          <c:smooth val="1"/>
        </c:ser>
        <c:axId val="26146332"/>
        <c:axId val="33990397"/>
      </c:scatterChart>
      <c:valAx>
        <c:axId val="26146332"/>
        <c:scaling>
          <c:orientation val="minMax"/>
          <c:max val="20"/>
        </c:scaling>
        <c:axPos val="b"/>
        <c:title>
          <c:tx>
            <c:rich>
              <a:bodyPr vert="horz" rot="0" anchor="ctr"/>
              <a:lstStyle/>
              <a:p>
                <a:pPr algn="ctr">
                  <a:defRPr/>
                </a:pPr>
                <a:r>
                  <a:rPr lang="en-US" cap="none" sz="800" b="1" i="0" u="none" baseline="0">
                    <a:latin typeface="Arial"/>
                    <a:ea typeface="Arial"/>
                    <a:cs typeface="Arial"/>
                  </a:rPr>
                  <a:t>t (ms)</a:t>
                </a:r>
              </a:p>
            </c:rich>
          </c:tx>
          <c:layout>
            <c:manualLayout>
              <c:xMode val="factor"/>
              <c:yMode val="factor"/>
              <c:x val="0.0325"/>
              <c:y val="0.1115"/>
            </c:manualLayout>
          </c:layout>
          <c:overlay val="0"/>
          <c:spPr>
            <a:noFill/>
            <a:ln>
              <a:noFill/>
            </a:ln>
          </c:spPr>
        </c:title>
        <c:majorGridlines/>
        <c:delete val="0"/>
        <c:numFmt formatCode="General" sourceLinked="1"/>
        <c:majorTickMark val="out"/>
        <c:minorTickMark val="none"/>
        <c:tickLblPos val="nextTo"/>
        <c:crossAx val="33990397"/>
        <c:crosses val="autoZero"/>
        <c:crossBetween val="midCat"/>
        <c:dispUnits/>
        <c:majorUnit val="5"/>
      </c:valAx>
      <c:valAx>
        <c:axId val="33990397"/>
        <c:scaling>
          <c:orientation val="minMax"/>
          <c:max val="6"/>
          <c:min val="-6"/>
        </c:scaling>
        <c:axPos val="l"/>
        <c:title>
          <c:tx>
            <c:rich>
              <a:bodyPr vert="horz" rot="-5400000" anchor="ctr"/>
              <a:lstStyle/>
              <a:p>
                <a:pPr algn="ctr">
                  <a:defRPr/>
                </a:pPr>
                <a:r>
                  <a:rPr lang="en-US" cap="none" sz="900" b="1" i="0" u="none" baseline="0">
                    <a:latin typeface="Arial"/>
                    <a:ea typeface="Arial"/>
                    <a:cs typeface="Arial"/>
                  </a:rPr>
                  <a:t>u</a:t>
                </a:r>
                <a:r>
                  <a:rPr lang="en-US" cap="none" sz="900" b="1" i="0" u="none" baseline="-25000">
                    <a:latin typeface="Arial"/>
                    <a:ea typeface="Arial"/>
                    <a:cs typeface="Arial"/>
                  </a:rPr>
                  <a:t>C</a:t>
                </a:r>
                <a:r>
                  <a:rPr lang="en-US" cap="none" sz="900" b="1" i="0" u="none" baseline="0">
                    <a:latin typeface="Arial"/>
                    <a:ea typeface="Arial"/>
                    <a:cs typeface="Arial"/>
                  </a:rPr>
                  <a:t> (V)</a:t>
                </a:r>
              </a:p>
            </c:rich>
          </c:tx>
          <c:layout>
            <c:manualLayout>
              <c:xMode val="factor"/>
              <c:yMode val="factor"/>
              <c:x val="0.001"/>
              <c:y val="0.0035"/>
            </c:manualLayout>
          </c:layout>
          <c:overlay val="0"/>
          <c:spPr>
            <a:noFill/>
            <a:ln>
              <a:noFill/>
            </a:ln>
          </c:spPr>
        </c:title>
        <c:delete val="0"/>
        <c:numFmt formatCode="General" sourceLinked="0"/>
        <c:majorTickMark val="out"/>
        <c:minorTickMark val="none"/>
        <c:tickLblPos val="nextTo"/>
        <c:crossAx val="26146332"/>
        <c:crosses val="autoZero"/>
        <c:crossBetween val="midCat"/>
        <c:dispUnits/>
        <c:majorUnit val="2"/>
      </c:valAx>
      <c:spPr>
        <a:solidFill>
          <a:srgbClr val="FFFFFF"/>
        </a:solidFill>
        <a:ln w="3175">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
          <c:w val="0.939"/>
          <c:h val="1"/>
        </c:manualLayout>
      </c:layout>
      <c:scatterChart>
        <c:scatterStyle val="lineMarker"/>
        <c:varyColors val="0"/>
        <c:ser>
          <c:idx val="2"/>
          <c:order val="0"/>
          <c:tx>
            <c:v>uC</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'Décharge oscillante'!$G$125:$G$375</c:f>
              <c:numCache/>
            </c:numRef>
          </c:xVal>
          <c:yVal>
            <c:numRef>
              <c:f>'Décharge oscillante'!$C$125:$C$375</c:f>
              <c:numCache/>
            </c:numRef>
          </c:yVal>
          <c:smooth val="1"/>
        </c:ser>
        <c:axId val="37478118"/>
        <c:axId val="1758743"/>
      </c:scatterChart>
      <c:valAx>
        <c:axId val="37478118"/>
        <c:scaling>
          <c:orientation val="minMax"/>
          <c:max val="20"/>
        </c:scaling>
        <c:axPos val="b"/>
        <c:title>
          <c:tx>
            <c:rich>
              <a:bodyPr vert="horz" rot="0" anchor="ctr"/>
              <a:lstStyle/>
              <a:p>
                <a:pPr algn="ctr">
                  <a:defRPr/>
                </a:pPr>
                <a:r>
                  <a:rPr lang="en-US" cap="none" sz="800" b="1" i="0" u="none" baseline="0">
                    <a:latin typeface="Arial"/>
                    <a:ea typeface="Arial"/>
                    <a:cs typeface="Arial"/>
                  </a:rPr>
                  <a:t>t (ms)</a:t>
                </a:r>
              </a:p>
            </c:rich>
          </c:tx>
          <c:layout>
            <c:manualLayout>
              <c:xMode val="factor"/>
              <c:yMode val="factor"/>
              <c:x val="0.0355"/>
              <c:y val="0.11075"/>
            </c:manualLayout>
          </c:layout>
          <c:overlay val="0"/>
          <c:spPr>
            <a:noFill/>
            <a:ln>
              <a:noFill/>
            </a:ln>
          </c:spPr>
        </c:title>
        <c:majorGridlines/>
        <c:delete val="0"/>
        <c:numFmt formatCode="General" sourceLinked="1"/>
        <c:majorTickMark val="out"/>
        <c:minorTickMark val="none"/>
        <c:tickLblPos val="nextTo"/>
        <c:crossAx val="1758743"/>
        <c:crosses val="autoZero"/>
        <c:crossBetween val="midCat"/>
        <c:dispUnits/>
        <c:majorUnit val="5"/>
      </c:valAx>
      <c:valAx>
        <c:axId val="1758743"/>
        <c:scaling>
          <c:orientation val="minMax"/>
          <c:max val="10"/>
          <c:min val="-10"/>
        </c:scaling>
        <c:axPos val="l"/>
        <c:title>
          <c:tx>
            <c:rich>
              <a:bodyPr vert="horz" rot="-5400000" anchor="ctr"/>
              <a:lstStyle/>
              <a:p>
                <a:pPr algn="ctr">
                  <a:defRPr/>
                </a:pPr>
                <a:r>
                  <a:rPr lang="en-US" cap="none" sz="900" b="1" i="0" u="none" baseline="0">
                    <a:latin typeface="Arial"/>
                    <a:ea typeface="Arial"/>
                    <a:cs typeface="Arial"/>
                  </a:rPr>
                  <a:t>i (mA)</a:t>
                </a:r>
              </a:p>
            </c:rich>
          </c:tx>
          <c:layout>
            <c:manualLayout>
              <c:xMode val="factor"/>
              <c:yMode val="factor"/>
              <c:x val="-0.0005"/>
              <c:y val="-0.002"/>
            </c:manualLayout>
          </c:layout>
          <c:overlay val="0"/>
          <c:spPr>
            <a:noFill/>
            <a:ln>
              <a:noFill/>
            </a:ln>
          </c:spPr>
        </c:title>
        <c:delete val="0"/>
        <c:numFmt formatCode="General" sourceLinked="0"/>
        <c:majorTickMark val="out"/>
        <c:minorTickMark val="none"/>
        <c:tickLblPos val="nextTo"/>
        <c:crossAx val="37478118"/>
        <c:crosses val="autoZero"/>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5"/>
          <c:y val="0.033"/>
          <c:w val="0.8845"/>
          <c:h val="0.887"/>
        </c:manualLayout>
      </c:layout>
      <c:scatterChart>
        <c:scatterStyle val="lineMarker"/>
        <c:varyColors val="0"/>
        <c:ser>
          <c:idx val="2"/>
          <c:order val="0"/>
          <c:tx>
            <c:v>Condensateur</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'Décharge oscillante'!$G$125:$G$375</c:f>
              <c:numCache/>
            </c:numRef>
          </c:xVal>
          <c:yVal>
            <c:numRef>
              <c:f>'Décharge oscillante'!$D$125:$D$375</c:f>
              <c:numCache/>
            </c:numRef>
          </c:yVal>
          <c:smooth val="1"/>
        </c:ser>
        <c:ser>
          <c:idx val="0"/>
          <c:order val="1"/>
          <c:tx>
            <c:v>Bobine</c:v>
          </c:tx>
          <c:spPr>
            <a:ln w="3175">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'Décharge oscillante'!$G$125:$G$375</c:f>
              <c:numCache/>
            </c:numRef>
          </c:xVal>
          <c:yVal>
            <c:numRef>
              <c:f>'Décharge oscillante'!$E$125:$E$375</c:f>
              <c:numCache/>
            </c:numRef>
          </c:yVal>
          <c:smooth val="1"/>
        </c:ser>
        <c:ser>
          <c:idx val="1"/>
          <c:order val="2"/>
          <c:tx>
            <c:v>Energie totale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'Décharge oscillante'!$G$125:$G$375</c:f>
              <c:numCache/>
            </c:numRef>
          </c:xVal>
          <c:yVal>
            <c:numRef>
              <c:f>'Décharge oscillante'!$F$125:$F$375</c:f>
              <c:numCache/>
            </c:numRef>
          </c:yVal>
          <c:smooth val="1"/>
        </c:ser>
        <c:axId val="15828688"/>
        <c:axId val="8240465"/>
      </c:scatterChart>
      <c:valAx>
        <c:axId val="15828688"/>
        <c:scaling>
          <c:orientation val="minMax"/>
          <c:max val="20"/>
        </c:scaling>
        <c:axPos val="b"/>
        <c:title>
          <c:tx>
            <c:rich>
              <a:bodyPr vert="horz" rot="0" anchor="ctr"/>
              <a:lstStyle/>
              <a:p>
                <a:pPr algn="ctr">
                  <a:defRPr/>
                </a:pPr>
                <a:r>
                  <a:rPr lang="en-US" cap="none" sz="800" b="1" i="0" u="none" baseline="0">
                    <a:latin typeface="Arial"/>
                    <a:ea typeface="Arial"/>
                    <a:cs typeface="Arial"/>
                  </a:rPr>
                  <a:t>t (ms)</a:t>
                </a:r>
              </a:p>
            </c:rich>
          </c:tx>
          <c:layout>
            <c:manualLayout>
              <c:xMode val="factor"/>
              <c:yMode val="factor"/>
              <c:x val="0.01075"/>
              <c:y val="0.1077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240465"/>
        <c:crosses val="autoZero"/>
        <c:crossBetween val="midCat"/>
        <c:dispUnits/>
        <c:majorUnit val="5"/>
      </c:valAx>
      <c:valAx>
        <c:axId val="8240465"/>
        <c:scaling>
          <c:orientation val="minMax"/>
          <c:max val="40"/>
          <c:min val="0"/>
        </c:scaling>
        <c:axPos val="l"/>
        <c:title>
          <c:tx>
            <c:rich>
              <a:bodyPr vert="horz" rot="-5400000" anchor="ctr"/>
              <a:lstStyle/>
              <a:p>
                <a:pPr algn="ctr">
                  <a:defRPr/>
                </a:pPr>
                <a:r>
                  <a:rPr lang="en-US" cap="none" sz="900" b="1" i="0" u="none" baseline="0">
                    <a:latin typeface="Arial"/>
                    <a:ea typeface="Arial"/>
                    <a:cs typeface="Arial"/>
                  </a:rPr>
                  <a:t>Energies (</a:t>
                </a:r>
                <a:r>
                  <a:rPr lang="en-US" cap="none" sz="900" b="1" i="0" u="none" baseline="0"/>
                  <a:t>m</a:t>
                </a:r>
                <a:r>
                  <a:rPr lang="en-US" cap="none" sz="900" b="1" i="0" u="none" baseline="0">
                    <a:latin typeface="Arial"/>
                    <a:ea typeface="Arial"/>
                    <a:cs typeface="Arial"/>
                  </a:rPr>
                  <a:t>J)</a:t>
                </a:r>
              </a:p>
            </c:rich>
          </c:tx>
          <c:layout>
            <c:manualLayout>
              <c:xMode val="factor"/>
              <c:yMode val="factor"/>
              <c:x val="-0.0015"/>
              <c:y val="0.003"/>
            </c:manualLayout>
          </c:layout>
          <c:overlay val="0"/>
          <c:spPr>
            <a:noFill/>
            <a:ln>
              <a:noFill/>
            </a:ln>
          </c:spPr>
        </c:title>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5828688"/>
        <c:crosses val="autoZero"/>
        <c:crossBetween val="midCat"/>
        <c:dispUnits/>
        <c:majorUnit val="10"/>
      </c:valAx>
      <c:spPr>
        <a:solidFill>
          <a:srgbClr val="FFFFFF"/>
        </a:solidFill>
        <a:ln w="3175">
          <a:noFill/>
        </a:ln>
      </c:spPr>
    </c:plotArea>
    <c:legend>
      <c:legendPos val="r"/>
      <c:layout>
        <c:manualLayout>
          <c:xMode val="edge"/>
          <c:yMode val="edge"/>
          <c:x val="0.70175"/>
          <c:y val="0"/>
          <c:w val="0.2465"/>
          <c:h val="0.348"/>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10</xdr:col>
      <xdr:colOff>85725</xdr:colOff>
      <xdr:row>15</xdr:row>
      <xdr:rowOff>28575</xdr:rowOff>
    </xdr:to>
    <xdr:graphicFrame>
      <xdr:nvGraphicFramePr>
        <xdr:cNvPr id="1" name="Chart 6"/>
        <xdr:cNvGraphicFramePr/>
      </xdr:nvGraphicFramePr>
      <xdr:xfrm>
        <a:off x="2009775" y="0"/>
        <a:ext cx="4438650" cy="1628775"/>
      </xdr:xfrm>
      <a:graphic>
        <a:graphicData uri="http://schemas.openxmlformats.org/drawingml/2006/chart">
          <c:chart xmlns:c="http://schemas.openxmlformats.org/drawingml/2006/chart" r:id="rId1"/>
        </a:graphicData>
      </a:graphic>
    </xdr:graphicFrame>
    <xdr:clientData fLocksWithSheet="0"/>
  </xdr:twoCellAnchor>
  <xdr:twoCellAnchor>
    <xdr:from>
      <xdr:col>4</xdr:col>
      <xdr:colOff>209550</xdr:colOff>
      <xdr:row>14</xdr:row>
      <xdr:rowOff>123825</xdr:rowOff>
    </xdr:from>
    <xdr:to>
      <xdr:col>10</xdr:col>
      <xdr:colOff>95250</xdr:colOff>
      <xdr:row>24</xdr:row>
      <xdr:rowOff>133350</xdr:rowOff>
    </xdr:to>
    <xdr:graphicFrame>
      <xdr:nvGraphicFramePr>
        <xdr:cNvPr id="2" name="Chart 8"/>
        <xdr:cNvGraphicFramePr/>
      </xdr:nvGraphicFramePr>
      <xdr:xfrm>
        <a:off x="2000250" y="1581150"/>
        <a:ext cx="4457700" cy="1495425"/>
      </xdr:xfrm>
      <a:graphic>
        <a:graphicData uri="http://schemas.openxmlformats.org/drawingml/2006/chart">
          <c:chart xmlns:c="http://schemas.openxmlformats.org/drawingml/2006/chart" r:id="rId2"/>
        </a:graphicData>
      </a:graphic>
    </xdr:graphicFrame>
    <xdr:clientData fLocksWithSheet="0"/>
  </xdr:twoCellAnchor>
  <xdr:twoCellAnchor>
    <xdr:from>
      <xdr:col>4</xdr:col>
      <xdr:colOff>19050</xdr:colOff>
      <xdr:row>25</xdr:row>
      <xdr:rowOff>0</xdr:rowOff>
    </xdr:from>
    <xdr:to>
      <xdr:col>10</xdr:col>
      <xdr:colOff>133350</xdr:colOff>
      <xdr:row>37</xdr:row>
      <xdr:rowOff>95250</xdr:rowOff>
    </xdr:to>
    <xdr:graphicFrame>
      <xdr:nvGraphicFramePr>
        <xdr:cNvPr id="3" name="Chart 10"/>
        <xdr:cNvGraphicFramePr/>
      </xdr:nvGraphicFramePr>
      <xdr:xfrm>
        <a:off x="1809750" y="3086100"/>
        <a:ext cx="4686300" cy="1809750"/>
      </xdr:xfrm>
      <a:graphic>
        <a:graphicData uri="http://schemas.openxmlformats.org/drawingml/2006/chart">
          <c:chart xmlns:c="http://schemas.openxmlformats.org/drawingml/2006/chart" r:id="rId3"/>
        </a:graphicData>
      </a:graphic>
    </xdr:graphicFrame>
    <xdr:clientData fLocksWithSheet="0"/>
  </xdr:twoCellAnchor>
  <xdr:twoCellAnchor>
    <xdr:from>
      <xdr:col>0</xdr:col>
      <xdr:colOff>0</xdr:colOff>
      <xdr:row>0</xdr:row>
      <xdr:rowOff>0</xdr:rowOff>
    </xdr:from>
    <xdr:to>
      <xdr:col>4</xdr:col>
      <xdr:colOff>342900</xdr:colOff>
      <xdr:row>17</xdr:row>
      <xdr:rowOff>9525</xdr:rowOff>
    </xdr:to>
    <xdr:pic>
      <xdr:nvPicPr>
        <xdr:cNvPr id="4" name="Picture 30"/>
        <xdr:cNvPicPr preferRelativeResize="1">
          <a:picLocks noChangeAspect="1"/>
        </xdr:cNvPicPr>
      </xdr:nvPicPr>
      <xdr:blipFill>
        <a:blip r:embed="rId4"/>
        <a:stretch>
          <a:fillRect/>
        </a:stretch>
      </xdr:blipFill>
      <xdr:spPr>
        <a:xfrm>
          <a:off x="0" y="0"/>
          <a:ext cx="2133600" cy="189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ely@wanadoo.fr" TargetMode="External" /></Relationships>
</file>

<file path=xl/worksheets/sheet1.xml><?xml version="1.0" encoding="utf-8"?>
<worksheet xmlns="http://schemas.openxmlformats.org/spreadsheetml/2006/main" xmlns:r="http://schemas.openxmlformats.org/officeDocument/2006/relationships">
  <dimension ref="A1:N375"/>
  <sheetViews>
    <sheetView showGridLines="0" showRowColHeaders="0" tabSelected="1" workbookViewId="0" topLeftCell="A1">
      <selection activeCell="B22" sqref="B22"/>
    </sheetView>
  </sheetViews>
  <sheetFormatPr defaultColWidth="11.421875" defaultRowHeight="12.75"/>
  <cols>
    <col min="1" max="1" width="4.7109375" style="11" customWidth="1"/>
    <col min="2" max="2" width="8.7109375" style="11" customWidth="1"/>
    <col min="3" max="3" width="4.7109375" style="11" customWidth="1"/>
    <col min="4" max="4" width="8.7109375" style="11" customWidth="1"/>
    <col min="5" max="16384" width="11.421875" style="11" customWidth="1"/>
  </cols>
  <sheetData>
    <row r="1" spans="1:8" ht="3" customHeight="1">
      <c r="A1" s="10"/>
      <c r="B1" s="10"/>
      <c r="C1" s="10"/>
      <c r="D1" s="10"/>
      <c r="E1" s="10"/>
      <c r="F1" s="10"/>
      <c r="G1" s="10"/>
      <c r="H1" s="10"/>
    </row>
    <row r="2" spans="7:8" ht="3" customHeight="1">
      <c r="G2" s="10"/>
      <c r="H2" s="10"/>
    </row>
    <row r="3" spans="2:10" ht="3" customHeight="1">
      <c r="B3" s="24"/>
      <c r="G3" s="10"/>
      <c r="H3" s="10"/>
      <c r="I3" s="12"/>
      <c r="J3" s="12"/>
    </row>
    <row r="4" spans="2:10" ht="11.25">
      <c r="B4" s="14"/>
      <c r="C4" s="12"/>
      <c r="G4" s="10"/>
      <c r="H4" s="13"/>
      <c r="I4" s="12"/>
      <c r="J4" s="14"/>
    </row>
    <row r="5" spans="2:10" ht="11.25">
      <c r="B5" s="25"/>
      <c r="G5" s="10"/>
      <c r="H5" s="13"/>
      <c r="I5" s="12"/>
      <c r="J5" s="15"/>
    </row>
    <row r="6" spans="2:10" ht="5.25" customHeight="1">
      <c r="B6" s="25"/>
      <c r="G6" s="10"/>
      <c r="H6" s="10"/>
      <c r="I6" s="12"/>
      <c r="J6" s="12"/>
    </row>
    <row r="7" spans="7:10" ht="5.25" customHeight="1">
      <c r="G7" s="10"/>
      <c r="H7" s="10"/>
      <c r="I7" s="12"/>
      <c r="J7" s="12"/>
    </row>
    <row r="8" spans="7:10" ht="5.25" customHeight="1">
      <c r="G8" s="10"/>
      <c r="H8" s="10"/>
      <c r="I8" s="12"/>
      <c r="J8" s="12"/>
    </row>
    <row r="9" spans="7:10" ht="11.25">
      <c r="G9" s="10"/>
      <c r="H9" s="10"/>
      <c r="I9" s="12"/>
      <c r="J9" s="12"/>
    </row>
    <row r="10" spans="1:10" ht="11.25">
      <c r="A10" s="10"/>
      <c r="B10" s="10"/>
      <c r="C10" s="10"/>
      <c r="D10" s="10"/>
      <c r="G10" s="10"/>
      <c r="H10" s="10"/>
      <c r="I10" s="12"/>
      <c r="J10" s="12"/>
    </row>
    <row r="11" spans="1:8" ht="11.25">
      <c r="A11" s="10" t="s">
        <v>5</v>
      </c>
      <c r="B11" s="10">
        <f>1000*$B$21/$D$21</f>
        <v>0</v>
      </c>
      <c r="C11" s="10"/>
      <c r="D11" s="10"/>
      <c r="G11" s="10"/>
      <c r="H11" s="10"/>
    </row>
    <row r="12" spans="1:14" ht="11.25">
      <c r="A12" s="10" t="s">
        <v>6</v>
      </c>
      <c r="B12" s="10">
        <f>1/SQRT($D$21*$B$26/1000000000)</f>
        <v>628.3222007842957</v>
      </c>
      <c r="C12" s="10"/>
      <c r="D12" s="10"/>
      <c r="G12" s="10"/>
      <c r="H12" s="10"/>
      <c r="K12" s="10"/>
      <c r="L12" s="10"/>
      <c r="M12" s="10"/>
      <c r="N12" s="10"/>
    </row>
    <row r="13" spans="1:14" ht="11.25">
      <c r="A13" s="10" t="s">
        <v>4</v>
      </c>
      <c r="B13" s="10">
        <f>IF(M18&lt;M22,1,IF(M18=M22,2,3))</f>
        <v>1</v>
      </c>
      <c r="C13" s="10"/>
      <c r="D13" s="10"/>
      <c r="G13" s="10"/>
      <c r="H13" s="10"/>
      <c r="K13" s="10"/>
      <c r="L13" s="10"/>
      <c r="M13" s="10"/>
      <c r="N13" s="10"/>
    </row>
    <row r="14" spans="1:14" ht="11.25">
      <c r="A14" s="10" t="s">
        <v>22</v>
      </c>
      <c r="B14" s="10"/>
      <c r="C14" s="10"/>
      <c r="D14" s="10"/>
      <c r="G14" s="10"/>
      <c r="H14" s="10"/>
      <c r="K14" s="10"/>
      <c r="L14" s="10"/>
      <c r="M14" s="10"/>
      <c r="N14" s="10"/>
    </row>
    <row r="15" spans="1:14" ht="11.25">
      <c r="A15" s="10"/>
      <c r="B15" s="10"/>
      <c r="C15" s="10"/>
      <c r="D15" s="10"/>
      <c r="G15" s="10"/>
      <c r="H15" s="10"/>
      <c r="K15" s="10"/>
      <c r="L15" s="10"/>
      <c r="M15" s="10"/>
      <c r="N15" s="10"/>
    </row>
    <row r="16" spans="1:14" ht="11.25">
      <c r="A16" s="10"/>
      <c r="B16" s="10"/>
      <c r="C16" s="10"/>
      <c r="D16" s="10"/>
      <c r="G16" s="10"/>
      <c r="H16" s="10"/>
      <c r="K16" s="10"/>
      <c r="L16" s="10"/>
      <c r="M16" s="10"/>
      <c r="N16" s="10"/>
    </row>
    <row r="17" spans="7:14" ht="11.25">
      <c r="G17" s="10"/>
      <c r="H17" s="10"/>
      <c r="K17" s="10"/>
      <c r="L17" s="10"/>
      <c r="M17" s="10"/>
      <c r="N17" s="10"/>
    </row>
    <row r="18" spans="1:14" ht="11.25">
      <c r="A18" s="18"/>
      <c r="B18" s="18"/>
      <c r="C18" s="18"/>
      <c r="D18" s="18"/>
      <c r="E18" s="18"/>
      <c r="G18" s="10"/>
      <c r="H18" s="10"/>
      <c r="K18" s="10"/>
      <c r="L18" s="10" t="s">
        <v>23</v>
      </c>
      <c r="M18" s="10">
        <f>B21</f>
        <v>0</v>
      </c>
      <c r="N18" s="27" t="s">
        <v>34</v>
      </c>
    </row>
    <row r="19" spans="1:14" ht="12" thickBot="1">
      <c r="A19" s="18"/>
      <c r="B19" s="18"/>
      <c r="C19" s="18"/>
      <c r="D19" s="18"/>
      <c r="E19" s="18"/>
      <c r="K19" s="10"/>
      <c r="L19" s="10" t="s">
        <v>24</v>
      </c>
      <c r="M19" s="10">
        <f>D21/1000</f>
        <v>1</v>
      </c>
      <c r="N19" s="27"/>
    </row>
    <row r="20" spans="1:14" ht="12" thickBot="1">
      <c r="A20" s="19"/>
      <c r="B20" s="16" t="s">
        <v>3</v>
      </c>
      <c r="C20" s="18"/>
      <c r="D20" s="16" t="s">
        <v>0</v>
      </c>
      <c r="E20" s="18"/>
      <c r="K20" s="10"/>
      <c r="L20" s="10" t="s">
        <v>25</v>
      </c>
      <c r="M20" s="10">
        <f>B24/1000000000</f>
        <v>2.533E-06</v>
      </c>
      <c r="N20" s="27"/>
    </row>
    <row r="21" spans="1:14" ht="12" thickBot="1">
      <c r="A21" s="18"/>
      <c r="B21" s="1">
        <v>0</v>
      </c>
      <c r="C21" s="18"/>
      <c r="D21" s="1">
        <v>1000</v>
      </c>
      <c r="E21" s="18"/>
      <c r="K21" s="10"/>
      <c r="L21" s="10" t="s">
        <v>26</v>
      </c>
      <c r="M21" s="10">
        <f>D24</f>
        <v>5</v>
      </c>
      <c r="N21" s="27"/>
    </row>
    <row r="22" spans="1:14" ht="12" thickBot="1">
      <c r="A22" s="18"/>
      <c r="B22" s="18"/>
      <c r="C22" s="18"/>
      <c r="D22" s="18"/>
      <c r="E22" s="18"/>
      <c r="K22" s="10"/>
      <c r="L22" s="10" t="s">
        <v>22</v>
      </c>
      <c r="M22" s="10">
        <f>2*SQRT(M19/M20)</f>
        <v>1256.6444015685915</v>
      </c>
      <c r="N22" s="27"/>
    </row>
    <row r="23" spans="1:14" ht="12" thickBot="1">
      <c r="A23" s="18"/>
      <c r="B23" s="16" t="s">
        <v>20</v>
      </c>
      <c r="C23" s="18"/>
      <c r="D23" s="16" t="s">
        <v>2</v>
      </c>
      <c r="E23" s="18"/>
      <c r="K23" s="10"/>
      <c r="L23" s="10" t="s">
        <v>27</v>
      </c>
      <c r="M23" s="10">
        <f>M18/2/M19</f>
        <v>0</v>
      </c>
      <c r="N23" s="27"/>
    </row>
    <row r="24" spans="1:14" ht="12" thickBot="1">
      <c r="A24" s="18"/>
      <c r="B24" s="2">
        <v>2533</v>
      </c>
      <c r="C24" s="18"/>
      <c r="D24" s="2">
        <v>5</v>
      </c>
      <c r="E24" s="18"/>
      <c r="K24" s="10"/>
      <c r="L24" s="10" t="s">
        <v>28</v>
      </c>
      <c r="M24" s="10">
        <f>SQRT(1/(M19*M20)-M18^2/(4*M19^2))</f>
        <v>628.3222007842958</v>
      </c>
      <c r="N24" s="27"/>
    </row>
    <row r="25" spans="1:14" ht="11.25">
      <c r="A25" s="18"/>
      <c r="B25" s="17" t="s">
        <v>1</v>
      </c>
      <c r="C25" s="17"/>
      <c r="D25" s="17" t="s">
        <v>2</v>
      </c>
      <c r="E25" s="18"/>
      <c r="K25" s="10"/>
      <c r="L25" s="10" t="s">
        <v>9</v>
      </c>
      <c r="M25" s="10">
        <f>-ATAN(M23/M24)</f>
        <v>0</v>
      </c>
      <c r="N25" s="27"/>
    </row>
    <row r="26" spans="1:14" ht="11.25">
      <c r="A26" s="18"/>
      <c r="B26" s="17">
        <f>B24/1000</f>
        <v>2.533</v>
      </c>
      <c r="C26" s="17"/>
      <c r="D26" s="17">
        <f>D24</f>
        <v>5</v>
      </c>
      <c r="E26" s="18"/>
      <c r="K26" s="10"/>
      <c r="L26" s="10" t="s">
        <v>29</v>
      </c>
      <c r="M26" s="10">
        <f>M20*M21</f>
        <v>1.2665000000000002E-05</v>
      </c>
      <c r="N26" s="27"/>
    </row>
    <row r="27" spans="1:14" ht="11.25">
      <c r="A27" s="18"/>
      <c r="B27" s="17"/>
      <c r="C27" s="17"/>
      <c r="D27" s="17"/>
      <c r="E27" s="18"/>
      <c r="K27" s="10"/>
      <c r="L27" s="10" t="s">
        <v>30</v>
      </c>
      <c r="M27" s="10">
        <f>COS(M25)</f>
        <v>1</v>
      </c>
      <c r="N27" s="27"/>
    </row>
    <row r="28" spans="1:14" ht="11.25">
      <c r="A28" s="18"/>
      <c r="B28" s="17"/>
      <c r="C28" s="17"/>
      <c r="D28" s="17"/>
      <c r="E28" s="18"/>
      <c r="K28" s="10"/>
      <c r="L28" s="10" t="s">
        <v>10</v>
      </c>
      <c r="M28" s="10">
        <f>M26/M27</f>
        <v>1.2665000000000002E-05</v>
      </c>
      <c r="N28" s="27"/>
    </row>
    <row r="29" spans="1:14" ht="11.25">
      <c r="A29" s="10"/>
      <c r="B29" s="10"/>
      <c r="C29" s="10"/>
      <c r="D29" s="10"/>
      <c r="E29" s="10"/>
      <c r="F29" s="10"/>
      <c r="G29" s="10"/>
      <c r="H29" s="10"/>
      <c r="I29" s="10"/>
      <c r="K29" s="10"/>
      <c r="L29" s="10"/>
      <c r="M29" s="10"/>
      <c r="N29" s="10"/>
    </row>
    <row r="30" spans="1:14" ht="11.25">
      <c r="A30" s="10"/>
      <c r="B30" s="10"/>
      <c r="C30" s="10"/>
      <c r="D30" s="10"/>
      <c r="E30" s="10"/>
      <c r="F30" s="10"/>
      <c r="G30" s="10"/>
      <c r="H30" s="10"/>
      <c r="I30" s="10"/>
      <c r="K30" s="10"/>
      <c r="L30" s="10"/>
      <c r="M30" s="10"/>
      <c r="N30" s="10"/>
    </row>
    <row r="31" spans="1:14" ht="11.25">
      <c r="A31" s="10"/>
      <c r="B31" s="10"/>
      <c r="C31" s="10"/>
      <c r="D31" s="10"/>
      <c r="E31" s="10"/>
      <c r="F31" s="10"/>
      <c r="G31" s="10"/>
      <c r="H31" s="10"/>
      <c r="I31" s="10"/>
      <c r="K31" s="10"/>
      <c r="L31" s="10" t="s">
        <v>31</v>
      </c>
      <c r="M31" s="10" t="e">
        <f>(M18+SQRT(M18^2-M22^2))/(2*M19)</f>
        <v>#NUM!</v>
      </c>
      <c r="N31" s="27" t="s">
        <v>35</v>
      </c>
    </row>
    <row r="32" spans="1:14" ht="11.25">
      <c r="A32" s="10"/>
      <c r="B32" s="10"/>
      <c r="C32" s="10"/>
      <c r="D32" s="10"/>
      <c r="E32" s="10"/>
      <c r="F32" s="10"/>
      <c r="G32" s="10"/>
      <c r="H32" s="10"/>
      <c r="I32" s="10"/>
      <c r="K32" s="10"/>
      <c r="L32" s="10" t="s">
        <v>32</v>
      </c>
      <c r="M32" s="10" t="e">
        <f>(M18-SQRT(M18^2-M22^2))/(2*M19)</f>
        <v>#NUM!</v>
      </c>
      <c r="N32" s="27"/>
    </row>
    <row r="33" spans="1:14" ht="11.25">
      <c r="A33" s="10"/>
      <c r="E33" s="10"/>
      <c r="F33" s="10"/>
      <c r="G33" s="10"/>
      <c r="H33" s="10"/>
      <c r="I33" s="10"/>
      <c r="K33" s="10"/>
      <c r="L33" s="10"/>
      <c r="M33" s="10"/>
      <c r="N33" s="27"/>
    </row>
    <row r="34" spans="1:14" ht="11.25">
      <c r="A34" s="10"/>
      <c r="E34" s="10"/>
      <c r="F34" s="10"/>
      <c r="G34" s="10"/>
      <c r="H34" s="10"/>
      <c r="I34" s="10"/>
      <c r="K34" s="10"/>
      <c r="L34" s="26" t="s">
        <v>33</v>
      </c>
      <c r="M34" s="10" t="e">
        <f>M31*M32*M26/(M31-M32)</f>
        <v>#NUM!</v>
      </c>
      <c r="N34" s="27"/>
    </row>
    <row r="35" spans="1:9" ht="11.25">
      <c r="A35" s="10"/>
      <c r="E35" s="10"/>
      <c r="F35" s="10"/>
      <c r="G35" s="10"/>
      <c r="H35" s="10"/>
      <c r="I35" s="10"/>
    </row>
    <row r="36" spans="1:9" ht="11.25">
      <c r="A36" s="10"/>
      <c r="E36" s="10"/>
      <c r="F36" s="10"/>
      <c r="G36" s="10"/>
      <c r="H36" s="10"/>
      <c r="I36" s="10"/>
    </row>
    <row r="37" spans="1:9" ht="11.25">
      <c r="A37" s="10"/>
      <c r="E37" s="10"/>
      <c r="F37" s="10"/>
      <c r="G37" s="10"/>
      <c r="H37" s="10"/>
      <c r="I37" s="10"/>
    </row>
    <row r="38" spans="1:9" ht="11.25">
      <c r="A38" s="10"/>
      <c r="E38" s="10"/>
      <c r="F38" s="10"/>
      <c r="G38" s="10"/>
      <c r="H38" s="10"/>
      <c r="I38" s="10"/>
    </row>
    <row r="39" spans="1:9" ht="11.25">
      <c r="A39" s="10"/>
      <c r="E39" s="10"/>
      <c r="F39" s="10"/>
      <c r="G39" s="10"/>
      <c r="H39" s="10"/>
      <c r="I39" s="10"/>
    </row>
    <row r="40" spans="1:9" ht="11.25">
      <c r="A40" s="10"/>
      <c r="B40" s="10"/>
      <c r="C40" s="10"/>
      <c r="D40" s="10"/>
      <c r="E40" s="10"/>
      <c r="F40" s="10"/>
      <c r="G40" s="10"/>
      <c r="H40" s="10"/>
      <c r="I40" s="10"/>
    </row>
    <row r="41" spans="1:9" ht="11.25">
      <c r="A41" s="10"/>
      <c r="B41" s="10"/>
      <c r="C41" s="10"/>
      <c r="D41" s="10"/>
      <c r="E41" s="10"/>
      <c r="F41" s="10"/>
      <c r="G41" s="10"/>
      <c r="H41" s="10"/>
      <c r="I41" s="10"/>
    </row>
    <row r="42" spans="1:9" ht="11.25">
      <c r="A42" s="10"/>
      <c r="B42" s="10"/>
      <c r="C42" s="10"/>
      <c r="D42" s="10"/>
      <c r="E42" s="10"/>
      <c r="F42" s="10"/>
      <c r="G42" s="10"/>
      <c r="H42" s="10"/>
      <c r="I42" s="10"/>
    </row>
    <row r="43" spans="1:9" ht="11.25">
      <c r="A43" s="10"/>
      <c r="B43" s="10"/>
      <c r="C43" s="10"/>
      <c r="D43" s="10"/>
      <c r="E43" s="10"/>
      <c r="F43" s="10"/>
      <c r="G43" s="10"/>
      <c r="H43" s="10"/>
      <c r="I43" s="10"/>
    </row>
    <row r="44" spans="1:9" ht="11.25">
      <c r="A44" s="10"/>
      <c r="B44" s="10"/>
      <c r="C44" s="10"/>
      <c r="D44" s="10"/>
      <c r="E44" s="10"/>
      <c r="F44" s="10"/>
      <c r="G44" s="10"/>
      <c r="H44" s="10"/>
      <c r="I44" s="10"/>
    </row>
    <row r="45" spans="1:9" ht="11.25">
      <c r="A45" s="10"/>
      <c r="B45" s="10"/>
      <c r="C45" s="10"/>
      <c r="D45" s="10"/>
      <c r="E45" s="10"/>
      <c r="F45" s="10"/>
      <c r="G45" s="10"/>
      <c r="H45" s="10"/>
      <c r="I45" s="10"/>
    </row>
    <row r="46" spans="1:9" ht="11.25">
      <c r="A46" s="10"/>
      <c r="B46" s="10"/>
      <c r="C46" s="10"/>
      <c r="D46" s="10"/>
      <c r="E46" s="10"/>
      <c r="F46" s="10"/>
      <c r="G46" s="10"/>
      <c r="H46" s="10"/>
      <c r="I46" s="10"/>
    </row>
    <row r="47" spans="1:9" ht="11.25">
      <c r="A47" s="10"/>
      <c r="B47" s="10"/>
      <c r="C47" s="10"/>
      <c r="D47" s="10"/>
      <c r="E47" s="10"/>
      <c r="F47" s="10"/>
      <c r="G47" s="10"/>
      <c r="H47" s="10"/>
      <c r="I47" s="10"/>
    </row>
    <row r="48" spans="1:9" ht="11.25">
      <c r="A48" s="10"/>
      <c r="B48" s="10"/>
      <c r="C48" s="10"/>
      <c r="D48" s="10"/>
      <c r="E48" s="10"/>
      <c r="F48" s="10"/>
      <c r="G48" s="10"/>
      <c r="H48" s="10"/>
      <c r="I48" s="10"/>
    </row>
    <row r="49" spans="1:9" ht="11.25">
      <c r="A49" s="10"/>
      <c r="B49" s="10"/>
      <c r="C49" s="10"/>
      <c r="D49" s="10"/>
      <c r="E49" s="10"/>
      <c r="F49" s="10"/>
      <c r="G49" s="10"/>
      <c r="H49" s="10"/>
      <c r="I49" s="10"/>
    </row>
    <row r="50" spans="1:9" ht="11.25">
      <c r="A50" s="10"/>
      <c r="B50" s="10"/>
      <c r="C50" s="10"/>
      <c r="D50" s="10"/>
      <c r="E50" s="10"/>
      <c r="F50" s="10"/>
      <c r="G50" s="10"/>
      <c r="H50" s="10"/>
      <c r="I50" s="10"/>
    </row>
    <row r="51" spans="1:9" ht="11.25">
      <c r="A51" s="10"/>
      <c r="B51" s="10"/>
      <c r="C51" s="10"/>
      <c r="D51" s="10"/>
      <c r="E51" s="10"/>
      <c r="F51" s="10"/>
      <c r="G51" s="10"/>
      <c r="H51" s="10"/>
      <c r="I51" s="10"/>
    </row>
    <row r="52" spans="1:9" ht="11.25">
      <c r="A52" s="10"/>
      <c r="B52" s="10"/>
      <c r="C52" s="10"/>
      <c r="D52" s="10"/>
      <c r="E52" s="10"/>
      <c r="F52" s="10"/>
      <c r="G52" s="10"/>
      <c r="H52" s="10"/>
      <c r="I52" s="10"/>
    </row>
    <row r="53" spans="1:9" ht="11.25">
      <c r="A53" s="10"/>
      <c r="B53" s="10"/>
      <c r="C53" s="10"/>
      <c r="D53" s="10"/>
      <c r="E53" s="10"/>
      <c r="F53" s="10"/>
      <c r="G53" s="10"/>
      <c r="H53" s="10"/>
      <c r="I53" s="10"/>
    </row>
    <row r="54" spans="1:9" ht="11.25">
      <c r="A54" s="10"/>
      <c r="B54" s="10"/>
      <c r="C54" s="10"/>
      <c r="D54" s="10"/>
      <c r="E54" s="10"/>
      <c r="F54" s="10"/>
      <c r="G54" s="10"/>
      <c r="H54" s="10"/>
      <c r="I54" s="10"/>
    </row>
    <row r="55" spans="1:9" ht="11.25">
      <c r="A55" s="10"/>
      <c r="B55" s="10"/>
      <c r="C55" s="10"/>
      <c r="D55" s="10"/>
      <c r="E55" s="10"/>
      <c r="F55" s="10"/>
      <c r="G55" s="10"/>
      <c r="H55" s="10"/>
      <c r="I55" s="10"/>
    </row>
    <row r="56" spans="1:9" ht="11.25">
      <c r="A56" s="10"/>
      <c r="B56" s="10"/>
      <c r="C56" s="10"/>
      <c r="D56" s="10"/>
      <c r="E56" s="10"/>
      <c r="F56" s="10"/>
      <c r="G56" s="10"/>
      <c r="H56" s="10"/>
      <c r="I56" s="10"/>
    </row>
    <row r="57" spans="1:9" ht="11.25">
      <c r="A57" s="10"/>
      <c r="B57" s="10"/>
      <c r="C57" s="10"/>
      <c r="D57" s="10"/>
      <c r="E57" s="10"/>
      <c r="F57" s="10"/>
      <c r="G57" s="10"/>
      <c r="H57" s="10"/>
      <c r="I57" s="10"/>
    </row>
    <row r="58" spans="1:9" ht="11.25">
      <c r="A58" s="10"/>
      <c r="B58" s="10"/>
      <c r="C58" s="10"/>
      <c r="D58" s="10"/>
      <c r="E58" s="10"/>
      <c r="F58" s="10"/>
      <c r="G58" s="10"/>
      <c r="H58" s="10"/>
      <c r="I58" s="10"/>
    </row>
    <row r="59" spans="1:9" ht="11.25">
      <c r="A59" s="10"/>
      <c r="B59" s="10"/>
      <c r="C59" s="10"/>
      <c r="D59" s="10"/>
      <c r="E59" s="10"/>
      <c r="F59" s="10"/>
      <c r="G59" s="10"/>
      <c r="H59" s="10"/>
      <c r="I59" s="10"/>
    </row>
    <row r="60" spans="1:9" ht="11.25">
      <c r="A60" s="10"/>
      <c r="B60" s="10"/>
      <c r="C60" s="10"/>
      <c r="D60" s="10"/>
      <c r="E60" s="10"/>
      <c r="F60" s="10"/>
      <c r="G60" s="10"/>
      <c r="H60" s="10"/>
      <c r="I60" s="10"/>
    </row>
    <row r="61" spans="1:9" ht="11.25">
      <c r="A61" s="10"/>
      <c r="B61" s="10"/>
      <c r="C61" s="10"/>
      <c r="D61" s="10"/>
      <c r="E61" s="10"/>
      <c r="F61" s="10"/>
      <c r="G61" s="10"/>
      <c r="H61" s="10"/>
      <c r="I61" s="10"/>
    </row>
    <row r="62" spans="1:9" ht="11.25">
      <c r="A62" s="10"/>
      <c r="B62" s="10"/>
      <c r="C62" s="10"/>
      <c r="D62" s="10"/>
      <c r="E62" s="10"/>
      <c r="F62" s="10"/>
      <c r="G62" s="10"/>
      <c r="H62" s="10"/>
      <c r="I62" s="10"/>
    </row>
    <row r="63" spans="1:9" ht="11.25">
      <c r="A63" s="10"/>
      <c r="B63" s="10"/>
      <c r="C63" s="10"/>
      <c r="D63" s="10"/>
      <c r="E63" s="10"/>
      <c r="F63" s="10"/>
      <c r="G63" s="10"/>
      <c r="H63" s="10"/>
      <c r="I63" s="10"/>
    </row>
    <row r="64" spans="1:9" ht="11.25">
      <c r="A64" s="10"/>
      <c r="B64" s="10"/>
      <c r="C64" s="10"/>
      <c r="D64" s="10"/>
      <c r="E64" s="10"/>
      <c r="F64" s="10"/>
      <c r="G64" s="10"/>
      <c r="H64" s="10"/>
      <c r="I64" s="10"/>
    </row>
    <row r="65" spans="1:9" ht="11.25">
      <c r="A65" s="10"/>
      <c r="B65" s="10"/>
      <c r="C65" s="10"/>
      <c r="D65" s="10"/>
      <c r="E65" s="10"/>
      <c r="F65" s="10"/>
      <c r="G65" s="10"/>
      <c r="H65" s="10"/>
      <c r="I65" s="10"/>
    </row>
    <row r="66" spans="1:9" ht="11.25">
      <c r="A66" s="10"/>
      <c r="B66" s="10"/>
      <c r="C66" s="10"/>
      <c r="D66" s="10"/>
      <c r="E66" s="10"/>
      <c r="F66" s="10"/>
      <c r="G66" s="10"/>
      <c r="H66" s="10"/>
      <c r="I66" s="10"/>
    </row>
    <row r="67" spans="1:9" ht="11.25">
      <c r="A67" s="10"/>
      <c r="B67" s="10"/>
      <c r="C67" s="10"/>
      <c r="D67" s="10"/>
      <c r="E67" s="10"/>
      <c r="F67" s="10"/>
      <c r="G67" s="10"/>
      <c r="H67" s="10"/>
      <c r="I67" s="10"/>
    </row>
    <row r="68" spans="1:9" ht="11.25">
      <c r="A68" s="10"/>
      <c r="B68" s="10"/>
      <c r="C68" s="10"/>
      <c r="D68" s="10"/>
      <c r="E68" s="10"/>
      <c r="F68" s="10"/>
      <c r="G68" s="10"/>
      <c r="H68" s="10"/>
      <c r="I68" s="10"/>
    </row>
    <row r="69" spans="1:9" ht="11.25">
      <c r="A69" s="10"/>
      <c r="B69" s="10"/>
      <c r="C69" s="10"/>
      <c r="D69" s="10"/>
      <c r="E69" s="10"/>
      <c r="F69" s="10"/>
      <c r="G69" s="10"/>
      <c r="H69" s="10"/>
      <c r="I69" s="10"/>
    </row>
    <row r="70" spans="1:9" ht="11.25">
      <c r="A70" s="10"/>
      <c r="B70" s="10"/>
      <c r="C70" s="10"/>
      <c r="D70" s="10"/>
      <c r="E70" s="10"/>
      <c r="F70" s="10"/>
      <c r="G70" s="10"/>
      <c r="H70" s="10"/>
      <c r="I70" s="10"/>
    </row>
    <row r="71" spans="1:9" ht="11.25">
      <c r="A71" s="10"/>
      <c r="B71" s="10"/>
      <c r="C71" s="10"/>
      <c r="D71" s="10"/>
      <c r="E71" s="10"/>
      <c r="F71" s="10"/>
      <c r="G71" s="10"/>
      <c r="H71" s="10"/>
      <c r="I71" s="10"/>
    </row>
    <row r="72" spans="1:9" ht="11.25">
      <c r="A72" s="10"/>
      <c r="B72" s="10"/>
      <c r="C72" s="10"/>
      <c r="D72" s="10"/>
      <c r="E72" s="10"/>
      <c r="F72" s="10"/>
      <c r="G72" s="10"/>
      <c r="H72" s="10"/>
      <c r="I72" s="10"/>
    </row>
    <row r="73" spans="1:9" ht="11.25">
      <c r="A73" s="10"/>
      <c r="B73" s="10"/>
      <c r="C73" s="10"/>
      <c r="D73" s="10"/>
      <c r="E73" s="10"/>
      <c r="F73" s="10"/>
      <c r="G73" s="10"/>
      <c r="H73" s="10"/>
      <c r="I73" s="10"/>
    </row>
    <row r="74" spans="1:9" ht="11.25">
      <c r="A74" s="10"/>
      <c r="B74" s="10"/>
      <c r="C74" s="10"/>
      <c r="D74" s="10"/>
      <c r="E74" s="10"/>
      <c r="F74" s="10"/>
      <c r="G74" s="10"/>
      <c r="H74" s="10"/>
      <c r="I74" s="10"/>
    </row>
    <row r="75" spans="1:9" ht="11.25">
      <c r="A75" s="10"/>
      <c r="B75" s="10"/>
      <c r="C75" s="10"/>
      <c r="D75" s="10"/>
      <c r="E75" s="10"/>
      <c r="F75" s="10"/>
      <c r="G75" s="10"/>
      <c r="H75" s="10"/>
      <c r="I75" s="10"/>
    </row>
    <row r="76" spans="1:9" ht="11.25">
      <c r="A76" s="10"/>
      <c r="B76" s="10"/>
      <c r="C76" s="10"/>
      <c r="D76" s="10"/>
      <c r="E76" s="10"/>
      <c r="F76" s="10"/>
      <c r="G76" s="10"/>
      <c r="H76" s="10"/>
      <c r="I76" s="10"/>
    </row>
    <row r="77" spans="1:9" ht="11.25">
      <c r="A77" s="10"/>
      <c r="B77" s="10"/>
      <c r="C77" s="10"/>
      <c r="D77" s="10"/>
      <c r="E77" s="10"/>
      <c r="F77" s="10"/>
      <c r="G77" s="10"/>
      <c r="H77" s="10"/>
      <c r="I77" s="10"/>
    </row>
    <row r="78" spans="1:9" ht="11.25">
      <c r="A78" s="10"/>
      <c r="B78" s="10"/>
      <c r="C78" s="10"/>
      <c r="D78" s="10"/>
      <c r="E78" s="10"/>
      <c r="F78" s="10"/>
      <c r="G78" s="10"/>
      <c r="H78" s="10"/>
      <c r="I78" s="10"/>
    </row>
    <row r="79" spans="1:9" ht="11.25">
      <c r="A79" s="10"/>
      <c r="B79" s="10"/>
      <c r="C79" s="10"/>
      <c r="D79" s="10"/>
      <c r="E79" s="10"/>
      <c r="F79" s="10"/>
      <c r="G79" s="10"/>
      <c r="H79" s="10"/>
      <c r="I79" s="10"/>
    </row>
    <row r="80" spans="1:9" ht="11.25">
      <c r="A80" s="10"/>
      <c r="B80" s="10"/>
      <c r="C80" s="10"/>
      <c r="D80" s="10"/>
      <c r="E80" s="10"/>
      <c r="F80" s="10"/>
      <c r="G80" s="10"/>
      <c r="H80" s="10"/>
      <c r="I80" s="10"/>
    </row>
    <row r="81" spans="1:9" ht="11.25">
      <c r="A81" s="10"/>
      <c r="B81" s="10"/>
      <c r="C81" s="10"/>
      <c r="D81" s="10"/>
      <c r="E81" s="10"/>
      <c r="F81" s="10"/>
      <c r="G81" s="10"/>
      <c r="H81" s="10"/>
      <c r="I81" s="10"/>
    </row>
    <row r="82" spans="1:9" ht="11.25">
      <c r="A82" s="10"/>
      <c r="B82" s="10"/>
      <c r="C82" s="10"/>
      <c r="D82" s="10"/>
      <c r="E82" s="10"/>
      <c r="F82" s="10"/>
      <c r="G82" s="10"/>
      <c r="H82" s="10"/>
      <c r="I82" s="10"/>
    </row>
    <row r="83" spans="1:9" ht="11.25">
      <c r="A83" s="10"/>
      <c r="B83" s="10"/>
      <c r="C83" s="10"/>
      <c r="D83" s="10"/>
      <c r="E83" s="10"/>
      <c r="F83" s="10"/>
      <c r="G83" s="10"/>
      <c r="H83" s="10"/>
      <c r="I83" s="10"/>
    </row>
    <row r="84" spans="1:9" ht="11.25">
      <c r="A84" s="10"/>
      <c r="B84" s="10"/>
      <c r="C84" s="10"/>
      <c r="D84" s="10"/>
      <c r="E84" s="10"/>
      <c r="F84" s="10"/>
      <c r="G84" s="10"/>
      <c r="H84" s="10"/>
      <c r="I84" s="10"/>
    </row>
    <row r="85" spans="1:9" ht="11.25">
      <c r="A85" s="10"/>
      <c r="B85" s="10"/>
      <c r="C85" s="10"/>
      <c r="D85" s="10"/>
      <c r="E85" s="10"/>
      <c r="F85" s="10"/>
      <c r="G85" s="10"/>
      <c r="H85" s="10"/>
      <c r="I85" s="10"/>
    </row>
    <row r="86" spans="1:9" ht="11.25">
      <c r="A86" s="10"/>
      <c r="B86" s="10"/>
      <c r="C86" s="10"/>
      <c r="D86" s="10"/>
      <c r="E86" s="10"/>
      <c r="F86" s="10"/>
      <c r="G86" s="10"/>
      <c r="H86" s="10"/>
      <c r="I86" s="10"/>
    </row>
    <row r="87" spans="1:9" ht="11.25">
      <c r="A87" s="10"/>
      <c r="B87" s="10"/>
      <c r="C87" s="10"/>
      <c r="D87" s="10"/>
      <c r="E87" s="10"/>
      <c r="F87" s="10"/>
      <c r="G87" s="10"/>
      <c r="H87" s="10"/>
      <c r="I87" s="10"/>
    </row>
    <row r="88" spans="1:9" ht="11.25">
      <c r="A88" s="10"/>
      <c r="B88" s="10"/>
      <c r="C88" s="10"/>
      <c r="D88" s="10"/>
      <c r="E88" s="10"/>
      <c r="F88" s="10"/>
      <c r="G88" s="10"/>
      <c r="H88" s="10"/>
      <c r="I88" s="10"/>
    </row>
    <row r="89" spans="1:9" ht="11.25">
      <c r="A89" s="10"/>
      <c r="B89" s="10"/>
      <c r="C89" s="10"/>
      <c r="D89" s="10"/>
      <c r="E89" s="10"/>
      <c r="F89" s="10"/>
      <c r="G89" s="10"/>
      <c r="H89" s="10"/>
      <c r="I89" s="10"/>
    </row>
    <row r="90" spans="1:9" ht="11.25">
      <c r="A90" s="10"/>
      <c r="B90" s="10"/>
      <c r="C90" s="10"/>
      <c r="D90" s="10"/>
      <c r="E90" s="10"/>
      <c r="F90" s="10"/>
      <c r="G90" s="10"/>
      <c r="H90" s="10"/>
      <c r="I90" s="10"/>
    </row>
    <row r="91" spans="1:9" ht="11.25">
      <c r="A91" s="10"/>
      <c r="B91" s="10"/>
      <c r="C91" s="10"/>
      <c r="D91" s="10"/>
      <c r="E91" s="10"/>
      <c r="F91" s="10"/>
      <c r="G91" s="10"/>
      <c r="H91" s="10"/>
      <c r="I91" s="10"/>
    </row>
    <row r="92" spans="1:9" ht="11.25">
      <c r="A92" s="10"/>
      <c r="B92" s="10"/>
      <c r="C92" s="10"/>
      <c r="D92" s="10"/>
      <c r="E92" s="10"/>
      <c r="F92" s="10"/>
      <c r="G92" s="10"/>
      <c r="H92" s="10"/>
      <c r="I92" s="10"/>
    </row>
    <row r="93" spans="1:9" ht="11.25">
      <c r="A93" s="10"/>
      <c r="B93" s="10"/>
      <c r="C93" s="10"/>
      <c r="D93" s="10"/>
      <c r="E93" s="10"/>
      <c r="F93" s="10"/>
      <c r="G93" s="10"/>
      <c r="H93" s="10"/>
      <c r="I93" s="10"/>
    </row>
    <row r="94" spans="1:9" ht="11.25">
      <c r="A94" s="10"/>
      <c r="B94" s="10"/>
      <c r="C94" s="10"/>
      <c r="D94" s="10"/>
      <c r="E94" s="10"/>
      <c r="F94" s="10"/>
      <c r="G94" s="10"/>
      <c r="H94" s="10"/>
      <c r="I94" s="10"/>
    </row>
    <row r="95" spans="1:9" ht="11.25">
      <c r="A95" s="10"/>
      <c r="B95" s="10"/>
      <c r="C95" s="10"/>
      <c r="D95" s="10"/>
      <c r="E95" s="10"/>
      <c r="F95" s="10"/>
      <c r="G95" s="10"/>
      <c r="H95" s="10"/>
      <c r="I95" s="10"/>
    </row>
    <row r="122" ht="11.25">
      <c r="A122" s="20"/>
    </row>
    <row r="124" spans="2:7" ht="22.5">
      <c r="B124" s="21" t="s">
        <v>8</v>
      </c>
      <c r="C124" s="21" t="s">
        <v>7</v>
      </c>
      <c r="D124" s="23" t="s">
        <v>17</v>
      </c>
      <c r="E124" s="23" t="s">
        <v>18</v>
      </c>
      <c r="F124" s="23" t="s">
        <v>19</v>
      </c>
      <c r="G124" s="11" t="s">
        <v>21</v>
      </c>
    </row>
    <row r="125" spans="1:7" ht="11.25">
      <c r="A125" s="11">
        <v>0</v>
      </c>
      <c r="B125" s="11">
        <f>IF($B$13=1,$M$21/$M$27*EXP(-$M$23*A125)*COS($M$24*A125+$M$25),IF($B$13=2,0,$M$21/($M$31-$M$32)*($M$31*EXP(-$M$32*A125)-$M$32*EXP(-$M$31*A125))))</f>
        <v>5</v>
      </c>
      <c r="C125" s="11">
        <f>IF($B$13=1,1000*$M$24*$M$26/$M$27^2*EXP(-$M$23*A125)*SIN($M$24*A125),IF($B$13=2,0,1000*$M$34*(EXP(-$M$32*A125)-EXP(-$M$31*A125))))</f>
        <v>0</v>
      </c>
      <c r="D125" s="11">
        <f>1000000*0.5*$B$26*0.000001*B125^2</f>
        <v>31.662499999999998</v>
      </c>
      <c r="E125" s="11">
        <f>1000000*0.5*$D$21*0.001*(C125/1000)^2</f>
        <v>0</v>
      </c>
      <c r="F125" s="11">
        <f>D125+E125</f>
        <v>31.662499999999998</v>
      </c>
      <c r="G125" s="11">
        <f>A125*1000</f>
        <v>0</v>
      </c>
    </row>
    <row r="126" spans="1:7" ht="11.25">
      <c r="A126" s="11">
        <v>8E-05</v>
      </c>
      <c r="B126" s="11">
        <f aca="true" t="shared" si="0" ref="B126:B189">IF($B$13=1,$M$21/$M$27*EXP(-$M$23*A126)*COS($M$24*A126+$M$25),IF($B$13=2,0,$M$21/($M$31-$M$32)*($M$31*EXP(-$M$32*A126)-$M$32*EXP(-$M$31*A126))))</f>
        <v>4.99368470926988</v>
      </c>
      <c r="C126" s="11">
        <f aca="true" t="shared" si="1" ref="C126:C189">IF($B$13=1,1000*$M$24*$M$26/$M$27^2*EXP(-$M$23*A126)*SIN($M$24*A126),IF($B$13=2,0,1000*$M$34*(EXP(-$M$32*A126)-EXP(-$M$31*A126))))</f>
        <v>0.39983157806234515</v>
      </c>
      <c r="D126" s="11">
        <f aca="true" t="shared" si="2" ref="D126:D189">1000000*0.5*$B$26*0.000001*B126^2</f>
        <v>31.58256735459209</v>
      </c>
      <c r="E126" s="11">
        <f aca="true" t="shared" si="3" ref="E126:E189">1000000*0.5*$D$21*0.001*(C126/1000)^2</f>
        <v>0.07993264540791259</v>
      </c>
      <c r="F126" s="11">
        <f aca="true" t="shared" si="4" ref="F126:F189">D126+E126</f>
        <v>31.6625</v>
      </c>
      <c r="G126" s="11">
        <f aca="true" t="shared" si="5" ref="G126:G189">A126*1000</f>
        <v>0.08</v>
      </c>
    </row>
    <row r="127" spans="1:7" ht="11.25">
      <c r="A127" s="11">
        <v>0.00016</v>
      </c>
      <c r="B127" s="11">
        <f t="shared" si="0"/>
        <v>4.974754790238322</v>
      </c>
      <c r="C127" s="11">
        <f t="shared" si="1"/>
        <v>0.7986531350612718</v>
      </c>
      <c r="D127" s="11">
        <f t="shared" si="2"/>
        <v>31.343576584928396</v>
      </c>
      <c r="E127" s="11">
        <f t="shared" si="3"/>
        <v>0.31892341507159905</v>
      </c>
      <c r="F127" s="11">
        <f t="shared" si="4"/>
        <v>31.662499999999994</v>
      </c>
      <c r="G127" s="11">
        <f t="shared" si="5"/>
        <v>0.16</v>
      </c>
    </row>
    <row r="128" spans="1:7" ht="11.25">
      <c r="A128" s="11">
        <v>0.00024000000000000003</v>
      </c>
      <c r="B128" s="11">
        <f t="shared" si="0"/>
        <v>4.943258062082199</v>
      </c>
      <c r="C128" s="11">
        <f t="shared" si="1"/>
        <v>1.195457201364025</v>
      </c>
      <c r="D128" s="11">
        <f t="shared" si="2"/>
        <v>30.94794103985344</v>
      </c>
      <c r="E128" s="11">
        <f t="shared" si="3"/>
        <v>0.7145589601465536</v>
      </c>
      <c r="F128" s="11">
        <f t="shared" si="4"/>
        <v>31.662499999999994</v>
      </c>
      <c r="G128" s="11">
        <f t="shared" si="5"/>
        <v>0.24000000000000005</v>
      </c>
    </row>
    <row r="129" spans="1:7" ht="11.25">
      <c r="A129" s="11">
        <v>0.00032</v>
      </c>
      <c r="B129" s="11">
        <f t="shared" si="0"/>
        <v>4.899274089199653</v>
      </c>
      <c r="C129" s="11">
        <f t="shared" si="1"/>
        <v>1.5892414037539662</v>
      </c>
      <c r="D129" s="11">
        <f t="shared" si="2"/>
        <v>30.39965588029706</v>
      </c>
      <c r="E129" s="11">
        <f t="shared" si="3"/>
        <v>1.2628441197029385</v>
      </c>
      <c r="F129" s="11">
        <f t="shared" si="4"/>
        <v>31.6625</v>
      </c>
      <c r="G129" s="11">
        <f t="shared" si="5"/>
        <v>0.32</v>
      </c>
    </row>
    <row r="130" spans="1:7" ht="11.25">
      <c r="A130" s="11">
        <v>0.0004</v>
      </c>
      <c r="B130" s="11">
        <f t="shared" si="0"/>
        <v>4.842913980221171</v>
      </c>
      <c r="C130" s="11">
        <f t="shared" si="1"/>
        <v>1.9790109975418873</v>
      </c>
      <c r="D130" s="11">
        <f t="shared" si="2"/>
        <v>29.70425773580414</v>
      </c>
      <c r="E130" s="11">
        <f t="shared" si="3"/>
        <v>1.958242264195868</v>
      </c>
      <c r="F130" s="11">
        <f t="shared" si="4"/>
        <v>31.66250000000001</v>
      </c>
      <c r="G130" s="11">
        <f t="shared" si="5"/>
        <v>0.4</v>
      </c>
    </row>
    <row r="131" spans="1:7" ht="11.25">
      <c r="A131" s="11">
        <v>0.00048000000000000007</v>
      </c>
      <c r="B131" s="11">
        <f t="shared" si="0"/>
        <v>4.774320107336265</v>
      </c>
      <c r="C131" s="11">
        <f t="shared" si="1"/>
        <v>2.363781379406776</v>
      </c>
      <c r="D131" s="11">
        <f t="shared" si="2"/>
        <v>28.868768795184906</v>
      </c>
      <c r="E131" s="11">
        <f t="shared" si="3"/>
        <v>2.7937312048151</v>
      </c>
      <c r="F131" s="11">
        <f t="shared" si="4"/>
        <v>31.662500000000005</v>
      </c>
      <c r="G131" s="11">
        <f t="shared" si="5"/>
        <v>0.4800000000000001</v>
      </c>
    </row>
    <row r="132" spans="1:7" ht="11.25">
      <c r="A132" s="11">
        <v>0.0005600000000000001</v>
      </c>
      <c r="B132" s="11">
        <f t="shared" si="0"/>
        <v>4.693665746644763</v>
      </c>
      <c r="C132" s="11">
        <f t="shared" si="1"/>
        <v>2.742580574618305</v>
      </c>
      <c r="D132" s="11">
        <f t="shared" si="2"/>
        <v>27.901625895863162</v>
      </c>
      <c r="E132" s="11">
        <f t="shared" si="3"/>
        <v>3.7608741041368368</v>
      </c>
      <c r="F132" s="11">
        <f t="shared" si="4"/>
        <v>31.662499999999998</v>
      </c>
      <c r="G132" s="11">
        <f t="shared" si="5"/>
        <v>0.56</v>
      </c>
    </row>
    <row r="133" spans="1:7" ht="11.25">
      <c r="A133" s="11">
        <v>0.00064</v>
      </c>
      <c r="B133" s="11">
        <f t="shared" si="0"/>
        <v>4.601154640441235</v>
      </c>
      <c r="C133" s="11">
        <f t="shared" si="1"/>
        <v>3.114451692358036</v>
      </c>
      <c r="D133" s="11">
        <f t="shared" si="2"/>
        <v>26.81259532798408</v>
      </c>
      <c r="E133" s="11">
        <f t="shared" si="3"/>
        <v>4.849904672015918</v>
      </c>
      <c r="F133" s="11">
        <f t="shared" si="4"/>
        <v>31.662499999999998</v>
      </c>
      <c r="G133" s="11">
        <f t="shared" si="5"/>
        <v>0.64</v>
      </c>
    </row>
    <row r="134" spans="1:7" ht="11.25">
      <c r="A134" s="11">
        <v>0.00072</v>
      </c>
      <c r="B134" s="11">
        <f t="shared" si="0"/>
        <v>4.4970204825382565</v>
      </c>
      <c r="C134" s="11">
        <f t="shared" si="1"/>
        <v>3.4784553429369054</v>
      </c>
      <c r="D134" s="11">
        <f t="shared" si="2"/>
        <v>25.61267421359685</v>
      </c>
      <c r="E134" s="11">
        <f t="shared" si="3"/>
        <v>6.049825786403153</v>
      </c>
      <c r="F134" s="11">
        <f t="shared" si="4"/>
        <v>31.6625</v>
      </c>
      <c r="G134" s="11">
        <f t="shared" si="5"/>
        <v>0.7200000000000001</v>
      </c>
    </row>
    <row r="135" spans="1:7" ht="11.25">
      <c r="A135" s="11">
        <v>0.0008</v>
      </c>
      <c r="B135" s="11">
        <f t="shared" si="0"/>
        <v>4.381526327928665</v>
      </c>
      <c r="C135" s="11">
        <f t="shared" si="1"/>
        <v>3.8336720108028204</v>
      </c>
      <c r="D135" s="11">
        <f t="shared" si="2"/>
        <v>24.31397945679354</v>
      </c>
      <c r="E135" s="11">
        <f t="shared" si="3"/>
        <v>7.348520543206469</v>
      </c>
      <c r="F135" s="11">
        <f t="shared" si="4"/>
        <v>31.66250000000001</v>
      </c>
      <c r="G135" s="11">
        <f t="shared" si="5"/>
        <v>0.8</v>
      </c>
    </row>
    <row r="136" spans="1:7" ht="11.25">
      <c r="A136" s="11">
        <v>0.00088</v>
      </c>
      <c r="B136" s="11">
        <f t="shared" si="0"/>
        <v>4.254963928278054</v>
      </c>
      <c r="C136" s="11">
        <f t="shared" si="1"/>
        <v>4.179204377343878</v>
      </c>
      <c r="D136" s="11">
        <f t="shared" si="2"/>
        <v>22.92962538619489</v>
      </c>
      <c r="E136" s="11">
        <f t="shared" si="3"/>
        <v>8.732874613805116</v>
      </c>
      <c r="F136" s="11">
        <f t="shared" si="4"/>
        <v>31.662500000000005</v>
      </c>
      <c r="G136" s="11">
        <f t="shared" si="5"/>
        <v>0.88</v>
      </c>
    </row>
    <row r="137" spans="1:7" ht="11.25">
      <c r="A137" s="11">
        <v>0.0009600000000000001</v>
      </c>
      <c r="B137" s="11">
        <f t="shared" si="0"/>
        <v>4.117652994926144</v>
      </c>
      <c r="C137" s="11">
        <f t="shared" si="1"/>
        <v>4.5141795876195285</v>
      </c>
      <c r="D137" s="11">
        <f t="shared" si="2"/>
        <v>21.4735913253596</v>
      </c>
      <c r="E137" s="11">
        <f t="shared" si="3"/>
        <v>10.188908674640409</v>
      </c>
      <c r="F137" s="11">
        <f t="shared" si="4"/>
        <v>31.66250000000001</v>
      </c>
      <c r="G137" s="11">
        <f t="shared" si="5"/>
        <v>0.9600000000000002</v>
      </c>
    </row>
    <row r="138" spans="1:7" ht="11.25">
      <c r="A138" s="11">
        <v>0.0010400000000000001</v>
      </c>
      <c r="B138" s="11">
        <f t="shared" si="0"/>
        <v>3.969940391258749</v>
      </c>
      <c r="C138" s="11">
        <f t="shared" si="1"/>
        <v>4.837751455293662</v>
      </c>
      <c r="D138" s="11">
        <f t="shared" si="2"/>
        <v>19.960580428402025</v>
      </c>
      <c r="E138" s="11">
        <f t="shared" si="3"/>
        <v>11.701919571597974</v>
      </c>
      <c r="F138" s="11">
        <f t="shared" si="4"/>
        <v>31.6625</v>
      </c>
      <c r="G138" s="11">
        <f t="shared" si="5"/>
        <v>1.04</v>
      </c>
    </row>
    <row r="139" spans="1:7" ht="11.25">
      <c r="A139" s="11">
        <v>0.0011200000000000001</v>
      </c>
      <c r="B139" s="11">
        <f t="shared" si="0"/>
        <v>3.812199256490538</v>
      </c>
      <c r="C139" s="11">
        <f t="shared" si="1"/>
        <v>5.149102600199701</v>
      </c>
      <c r="D139" s="11">
        <f t="shared" si="2"/>
        <v>18.405871206308344</v>
      </c>
      <c r="E139" s="11">
        <f t="shared" si="3"/>
        <v>13.25662879369166</v>
      </c>
      <c r="F139" s="11">
        <f t="shared" si="4"/>
        <v>31.6625</v>
      </c>
      <c r="G139" s="11">
        <f t="shared" si="5"/>
        <v>1.12</v>
      </c>
    </row>
    <row r="140" spans="1:7" ht="11.25">
      <c r="A140" s="11">
        <v>0.0012000000000000001</v>
      </c>
      <c r="B140" s="11">
        <f t="shared" si="0"/>
        <v>3.644828063071972</v>
      </c>
      <c r="C140" s="11">
        <f t="shared" si="1"/>
        <v>5.4474465131379475</v>
      </c>
      <c r="D140" s="11">
        <f t="shared" si="2"/>
        <v>16.825163243250618</v>
      </c>
      <c r="E140" s="11">
        <f t="shared" si="3"/>
        <v>14.837336756749393</v>
      </c>
      <c r="F140" s="11">
        <f t="shared" si="4"/>
        <v>31.66250000000001</v>
      </c>
      <c r="G140" s="11">
        <f t="shared" si="5"/>
        <v>1.2000000000000002</v>
      </c>
    </row>
    <row r="141" spans="1:7" ht="11.25">
      <c r="A141" s="11">
        <v>0.00128</v>
      </c>
      <c r="B141" s="11">
        <f t="shared" si="0"/>
        <v>3.4682496101015663</v>
      </c>
      <c r="C141" s="11">
        <f t="shared" si="1"/>
        <v>5.732029542689295</v>
      </c>
      <c r="D141" s="11">
        <f t="shared" si="2"/>
        <v>15.234418660868583</v>
      </c>
      <c r="E141" s="11">
        <f t="shared" si="3"/>
        <v>16.428081339131424</v>
      </c>
      <c r="F141" s="11">
        <f t="shared" si="4"/>
        <v>31.66250000000001</v>
      </c>
      <c r="G141" s="11">
        <f t="shared" si="5"/>
        <v>1.28</v>
      </c>
    </row>
    <row r="142" spans="1:7" ht="11.25">
      <c r="A142" s="11">
        <v>0.00136</v>
      </c>
      <c r="B142" s="11">
        <f t="shared" si="0"/>
        <v>3.2829099552861933</v>
      </c>
      <c r="C142" s="11">
        <f t="shared" si="1"/>
        <v>6.002132799026356</v>
      </c>
      <c r="D142" s="11">
        <f t="shared" si="2"/>
        <v>13.649700931426027</v>
      </c>
      <c r="E142" s="11">
        <f t="shared" si="3"/>
        <v>18.012799068573976</v>
      </c>
      <c r="F142" s="11">
        <f t="shared" si="4"/>
        <v>31.6625</v>
      </c>
      <c r="G142" s="11">
        <f t="shared" si="5"/>
        <v>1.36</v>
      </c>
    </row>
    <row r="143" spans="1:7" ht="11.25">
      <c r="A143" s="11">
        <v>0.00144</v>
      </c>
      <c r="B143" s="11">
        <f t="shared" si="0"/>
        <v>3.0892772881474455</v>
      </c>
      <c r="C143" s="11">
        <f t="shared" si="1"/>
        <v>6.25707396991276</v>
      </c>
      <c r="D143" s="11">
        <f t="shared" si="2"/>
        <v>12.087012667520092</v>
      </c>
      <c r="E143" s="11">
        <f t="shared" si="3"/>
        <v>19.57548733247991</v>
      </c>
      <c r="F143" s="11">
        <f t="shared" si="4"/>
        <v>31.6625</v>
      </c>
      <c r="G143" s="11">
        <f t="shared" si="5"/>
        <v>1.4400000000000002</v>
      </c>
    </row>
    <row r="144" spans="1:7" ht="11.25">
      <c r="A144" s="11">
        <v>0.00152</v>
      </c>
      <c r="B144" s="11">
        <f t="shared" si="0"/>
        <v>2.887840747320455</v>
      </c>
      <c r="C144" s="11">
        <f t="shared" si="1"/>
        <v>6.496209044303218</v>
      </c>
      <c r="D144" s="11">
        <f t="shared" si="2"/>
        <v>10.562134026356548</v>
      </c>
      <c r="E144" s="11">
        <f t="shared" si="3"/>
        <v>21.100365973643466</v>
      </c>
      <c r="F144" s="11">
        <f t="shared" si="4"/>
        <v>31.662500000000016</v>
      </c>
      <c r="G144" s="11">
        <f t="shared" si="5"/>
        <v>1.52</v>
      </c>
    </row>
    <row r="145" spans="1:7" ht="11.25">
      <c r="A145" s="11">
        <v>0.0016</v>
      </c>
      <c r="B145" s="11">
        <f t="shared" si="0"/>
        <v>2.679109184932818</v>
      </c>
      <c r="C145" s="11">
        <f t="shared" si="1"/>
        <v>6.718933939190311</v>
      </c>
      <c r="D145" s="11">
        <f t="shared" si="2"/>
        <v>9.090463360398292</v>
      </c>
      <c r="E145" s="11">
        <f t="shared" si="3"/>
        <v>22.572036639601716</v>
      </c>
      <c r="F145" s="11">
        <f t="shared" si="4"/>
        <v>31.66250000000001</v>
      </c>
      <c r="G145" s="11">
        <f t="shared" si="5"/>
        <v>1.6</v>
      </c>
    </row>
    <row r="146" spans="1:7" ht="11.25">
      <c r="A146" s="11">
        <v>0.00168</v>
      </c>
      <c r="B146" s="11">
        <f t="shared" si="0"/>
        <v>2.4636098811849463</v>
      </c>
      <c r="C146" s="11">
        <f t="shared" si="1"/>
        <v>6.924686025588422</v>
      </c>
      <c r="D146" s="11">
        <f t="shared" si="2"/>
        <v>7.686861723510221</v>
      </c>
      <c r="E146" s="11">
        <f t="shared" si="3"/>
        <v>23.97563827648979</v>
      </c>
      <c r="F146" s="11">
        <f t="shared" si="4"/>
        <v>31.66250000000001</v>
      </c>
      <c r="G146" s="11">
        <f t="shared" si="5"/>
        <v>1.6800000000000002</v>
      </c>
    </row>
    <row r="147" spans="1:7" ht="11.25">
      <c r="A147" s="11">
        <v>0.00176</v>
      </c>
      <c r="B147" s="11">
        <f t="shared" si="0"/>
        <v>2.241887212378962</v>
      </c>
      <c r="C147" s="11">
        <f t="shared" si="1"/>
        <v>7.112945549799978</v>
      </c>
      <c r="D147" s="11">
        <f t="shared" si="2"/>
        <v>6.365502802790359</v>
      </c>
      <c r="E147" s="11">
        <f t="shared" si="3"/>
        <v>25.296997197209656</v>
      </c>
      <c r="F147" s="11">
        <f t="shared" si="4"/>
        <v>31.662500000000016</v>
      </c>
      <c r="G147" s="11">
        <f t="shared" si="5"/>
        <v>1.76</v>
      </c>
    </row>
    <row r="148" spans="1:7" ht="11.25">
      <c r="A148" s="11">
        <v>0.00184</v>
      </c>
      <c r="B148" s="11">
        <f t="shared" si="0"/>
        <v>2.0145012757608542</v>
      </c>
      <c r="C148" s="11">
        <f t="shared" si="1"/>
        <v>7.283236946373732</v>
      </c>
      <c r="D148" s="11">
        <f t="shared" si="2"/>
        <v>5.139729791488332</v>
      </c>
      <c r="E148" s="11">
        <f t="shared" si="3"/>
        <v>26.522770208511684</v>
      </c>
      <c r="F148" s="11">
        <f t="shared" si="4"/>
        <v>31.662500000000016</v>
      </c>
      <c r="G148" s="11">
        <f t="shared" si="5"/>
        <v>1.84</v>
      </c>
    </row>
    <row r="149" spans="1:7" ht="11.25">
      <c r="A149" s="11">
        <v>0.0019200000000000003</v>
      </c>
      <c r="B149" s="11">
        <f t="shared" si="0"/>
        <v>1.7820264746496952</v>
      </c>
      <c r="C149" s="11">
        <f t="shared" si="1"/>
        <v>7.4351300394384054</v>
      </c>
      <c r="D149" s="11">
        <f t="shared" si="2"/>
        <v>4.021920648320341</v>
      </c>
      <c r="E149" s="11">
        <f t="shared" si="3"/>
        <v>27.640579351679673</v>
      </c>
      <c r="F149" s="11">
        <f t="shared" si="4"/>
        <v>31.662500000000016</v>
      </c>
      <c r="G149" s="11">
        <f t="shared" si="5"/>
        <v>1.9200000000000004</v>
      </c>
    </row>
    <row r="150" spans="1:7" ht="11.25">
      <c r="A150" s="11">
        <v>0.002</v>
      </c>
      <c r="B150" s="11">
        <f t="shared" si="0"/>
        <v>1.545050067428063</v>
      </c>
      <c r="C150" s="11">
        <f t="shared" si="1"/>
        <v>7.568241129376958</v>
      </c>
      <c r="D150" s="11">
        <f t="shared" si="2"/>
        <v>3.0233631038035083</v>
      </c>
      <c r="E150" s="11">
        <f t="shared" si="3"/>
        <v>28.639136896196504</v>
      </c>
      <c r="F150" s="11">
        <f t="shared" si="4"/>
        <v>31.662500000000012</v>
      </c>
      <c r="G150" s="11">
        <f t="shared" si="5"/>
        <v>2</v>
      </c>
    </row>
    <row r="151" spans="1:7" ht="11.25">
      <c r="A151" s="11">
        <v>0.0020800000000000003</v>
      </c>
      <c r="B151" s="11">
        <f t="shared" si="0"/>
        <v>1.3041706840590697</v>
      </c>
      <c r="C151" s="11">
        <f t="shared" si="1"/>
        <v>7.6822339620964435</v>
      </c>
      <c r="D151" s="11">
        <f t="shared" si="2"/>
        <v>2.154140675806002</v>
      </c>
      <c r="E151" s="11">
        <f t="shared" si="3"/>
        <v>29.508359324194007</v>
      </c>
      <c r="F151" s="11">
        <f t="shared" si="4"/>
        <v>31.66250000000001</v>
      </c>
      <c r="G151" s="11">
        <f t="shared" si="5"/>
        <v>2.08</v>
      </c>
    </row>
    <row r="152" spans="1:7" ht="11.25">
      <c r="A152" s="11">
        <v>0.00216</v>
      </c>
      <c r="B152" s="11">
        <f t="shared" si="0"/>
        <v>1.0599968138774654</v>
      </c>
      <c r="C152" s="11">
        <f t="shared" si="1"/>
        <v>7.776820578444953</v>
      </c>
      <c r="D152" s="11">
        <f t="shared" si="2"/>
        <v>1.4230308453375735</v>
      </c>
      <c r="E152" s="11">
        <f t="shared" si="3"/>
        <v>30.239469154662444</v>
      </c>
      <c r="F152" s="11">
        <f t="shared" si="4"/>
        <v>31.66250000000002</v>
      </c>
      <c r="G152" s="11">
        <f t="shared" si="5"/>
        <v>2.16</v>
      </c>
    </row>
    <row r="153" spans="1:7" ht="11.25">
      <c r="A153" s="11">
        <v>0.0022400000000000002</v>
      </c>
      <c r="B153" s="11">
        <f t="shared" si="0"/>
        <v>0.8131452684748041</v>
      </c>
      <c r="C153" s="11">
        <f t="shared" si="1"/>
        <v>7.851762041629917</v>
      </c>
      <c r="D153" s="11">
        <f t="shared" si="2"/>
        <v>0.8374164208098103</v>
      </c>
      <c r="E153" s="11">
        <f t="shared" si="3"/>
        <v>30.825083579190196</v>
      </c>
      <c r="F153" s="11">
        <f t="shared" si="4"/>
        <v>31.662500000000005</v>
      </c>
      <c r="G153" s="11">
        <f t="shared" si="5"/>
        <v>2.24</v>
      </c>
    </row>
    <row r="154" spans="1:7" ht="11.25">
      <c r="A154" s="11">
        <v>0.00232</v>
      </c>
      <c r="B154" s="11">
        <f t="shared" si="0"/>
        <v>0.5642396235616489</v>
      </c>
      <c r="C154" s="11">
        <f t="shared" si="1"/>
        <v>7.9068690408002364</v>
      </c>
      <c r="D154" s="11">
        <f t="shared" si="2"/>
        <v>0.40321098581738946</v>
      </c>
      <c r="E154" s="11">
        <f t="shared" si="3"/>
        <v>31.259289014182627</v>
      </c>
      <c r="F154" s="11">
        <f t="shared" si="4"/>
        <v>31.662500000000016</v>
      </c>
      <c r="G154" s="11">
        <f t="shared" si="5"/>
        <v>2.32</v>
      </c>
    </row>
    <row r="155" spans="1:7" ht="11.25">
      <c r="A155" s="11">
        <v>0.0024000000000000002</v>
      </c>
      <c r="B155" s="11">
        <f t="shared" si="0"/>
        <v>0.31390864374279354</v>
      </c>
      <c r="C155" s="11">
        <f t="shared" si="1"/>
        <v>7.942002369267501</v>
      </c>
      <c r="D155" s="11">
        <f t="shared" si="2"/>
        <v>0.12479918327472134</v>
      </c>
      <c r="E155" s="11">
        <f t="shared" si="3"/>
        <v>31.537700816725298</v>
      </c>
      <c r="F155" s="11">
        <f t="shared" si="4"/>
        <v>31.66250000000002</v>
      </c>
      <c r="G155" s="11">
        <f t="shared" si="5"/>
        <v>2.4000000000000004</v>
      </c>
    </row>
    <row r="156" spans="1:7" ht="11.25">
      <c r="A156" s="11">
        <v>0.00248</v>
      </c>
      <c r="B156" s="11">
        <f t="shared" si="0"/>
        <v>0.06278469418476586</v>
      </c>
      <c r="C156" s="11">
        <f t="shared" si="1"/>
        <v>7.9570732761582725</v>
      </c>
      <c r="D156" s="11">
        <f t="shared" si="2"/>
        <v>0.004992438923937145</v>
      </c>
      <c r="E156" s="11">
        <f t="shared" si="3"/>
        <v>31.657507561076066</v>
      </c>
      <c r="F156" s="11">
        <f t="shared" si="4"/>
        <v>31.662500000000005</v>
      </c>
      <c r="G156" s="11">
        <f t="shared" si="5"/>
        <v>2.48</v>
      </c>
    </row>
    <row r="157" spans="1:7" ht="11.25">
      <c r="A157" s="11">
        <v>0.00256</v>
      </c>
      <c r="B157" s="11">
        <f t="shared" si="0"/>
        <v>-0.18849785681213319</v>
      </c>
      <c r="C157" s="11">
        <f t="shared" si="1"/>
        <v>7.952043690609123</v>
      </c>
      <c r="D157" s="11">
        <f t="shared" si="2"/>
        <v>0.04500057132183499</v>
      </c>
      <c r="E157" s="11">
        <f t="shared" si="3"/>
        <v>31.617499428678176</v>
      </c>
      <c r="F157" s="11">
        <f t="shared" si="4"/>
        <v>31.662500000000012</v>
      </c>
      <c r="G157" s="11">
        <f t="shared" si="5"/>
        <v>2.56</v>
      </c>
    </row>
    <row r="158" spans="1:7" ht="11.25">
      <c r="A158" s="11">
        <v>0.0026400000000000004</v>
      </c>
      <c r="B158" s="11">
        <f t="shared" si="0"/>
        <v>-0.43930424030192416</v>
      </c>
      <c r="C158" s="11">
        <f t="shared" si="1"/>
        <v>7.926926317938047</v>
      </c>
      <c r="D158" s="11">
        <f t="shared" si="2"/>
        <v>0.24441957499059305</v>
      </c>
      <c r="E158" s="11">
        <f t="shared" si="3"/>
        <v>31.41808042500943</v>
      </c>
      <c r="F158" s="11">
        <f t="shared" si="4"/>
        <v>31.662500000000023</v>
      </c>
      <c r="G158" s="11">
        <f t="shared" si="5"/>
        <v>2.6400000000000006</v>
      </c>
    </row>
    <row r="159" spans="1:7" ht="11.25">
      <c r="A159" s="11">
        <v>0.00272</v>
      </c>
      <c r="B159" s="11">
        <f t="shared" si="0"/>
        <v>-0.6890008901931215</v>
      </c>
      <c r="C159" s="11">
        <f t="shared" si="1"/>
        <v>7.881784607549363</v>
      </c>
      <c r="D159" s="11">
        <f t="shared" si="2"/>
        <v>0.6012357000989764</v>
      </c>
      <c r="E159" s="11">
        <f t="shared" si="3"/>
        <v>31.06126429990103</v>
      </c>
      <c r="F159" s="11">
        <f t="shared" si="4"/>
        <v>31.662500000000005</v>
      </c>
      <c r="G159" s="11">
        <f t="shared" si="5"/>
        <v>2.72</v>
      </c>
    </row>
    <row r="160" spans="1:7" ht="11.25">
      <c r="A160" s="11">
        <v>0.0028000000000000004</v>
      </c>
      <c r="B160" s="11">
        <f t="shared" si="0"/>
        <v>-0.9369570437103675</v>
      </c>
      <c r="C160" s="11">
        <f t="shared" si="1"/>
        <v>7.816732592653136</v>
      </c>
      <c r="D160" s="11">
        <f t="shared" si="2"/>
        <v>1.111845787477104</v>
      </c>
      <c r="E160" s="11">
        <f t="shared" si="3"/>
        <v>30.55065421252291</v>
      </c>
      <c r="F160" s="11">
        <f t="shared" si="4"/>
        <v>31.662500000000016</v>
      </c>
      <c r="G160" s="11">
        <f t="shared" si="5"/>
        <v>2.8000000000000003</v>
      </c>
    </row>
    <row r="161" spans="1:7" ht="11.25">
      <c r="A161" s="11">
        <v>0.00288</v>
      </c>
      <c r="B161" s="11">
        <f t="shared" si="0"/>
        <v>-1.1825463347745453</v>
      </c>
      <c r="C161" s="11">
        <f t="shared" si="1"/>
        <v>7.731934602204025</v>
      </c>
      <c r="D161" s="11">
        <f t="shared" si="2"/>
        <v>1.7710936536200523</v>
      </c>
      <c r="E161" s="11">
        <f t="shared" si="3"/>
        <v>29.89140634637996</v>
      </c>
      <c r="F161" s="11">
        <f t="shared" si="4"/>
        <v>31.662500000000012</v>
      </c>
      <c r="G161" s="11">
        <f t="shared" si="5"/>
        <v>2.8800000000000003</v>
      </c>
    </row>
    <row r="162" spans="1:7" ht="11.25">
      <c r="A162" s="11">
        <v>0.0029600000000000004</v>
      </c>
      <c r="B162" s="11">
        <f t="shared" si="0"/>
        <v>-1.4251483762763497</v>
      </c>
      <c r="C162" s="11">
        <f t="shared" si="1"/>
        <v>7.6276048457872365</v>
      </c>
      <c r="D162" s="11">
        <f t="shared" si="2"/>
        <v>2.5723221582615463</v>
      </c>
      <c r="E162" s="11">
        <f t="shared" si="3"/>
        <v>29.09017784173847</v>
      </c>
      <c r="F162" s="11">
        <f t="shared" si="4"/>
        <v>31.662500000000016</v>
      </c>
      <c r="G162" s="11">
        <f t="shared" si="5"/>
        <v>2.9600000000000004</v>
      </c>
    </row>
    <row r="163" spans="1:7" ht="11.25">
      <c r="A163" s="11">
        <v>0.00304</v>
      </c>
      <c r="B163" s="11">
        <f t="shared" si="0"/>
        <v>-1.6641503272462546</v>
      </c>
      <c r="C163" s="11">
        <f t="shared" si="1"/>
        <v>7.504006872500201</v>
      </c>
      <c r="D163" s="11">
        <f t="shared" si="2"/>
        <v>3.507440428734888</v>
      </c>
      <c r="E163" s="11">
        <f t="shared" si="3"/>
        <v>28.155059571265124</v>
      </c>
      <c r="F163" s="11">
        <f t="shared" si="4"/>
        <v>31.662500000000012</v>
      </c>
      <c r="G163" s="11">
        <f t="shared" si="5"/>
        <v>3.04</v>
      </c>
    </row>
    <row r="164" spans="1:7" ht="11.25">
      <c r="A164" s="11">
        <v>0.0031200000000000004</v>
      </c>
      <c r="B164" s="11">
        <f t="shared" si="0"/>
        <v>-1.8989484409620876</v>
      </c>
      <c r="C164" s="11">
        <f t="shared" si="1"/>
        <v>7.361452905196901</v>
      </c>
      <c r="D164" s="11">
        <f t="shared" si="2"/>
        <v>4.567005562284062</v>
      </c>
      <c r="E164" s="11">
        <f t="shared" si="3"/>
        <v>27.095494437715946</v>
      </c>
      <c r="F164" s="11">
        <f t="shared" si="4"/>
        <v>31.66250000000001</v>
      </c>
      <c r="G164" s="11">
        <f t="shared" si="5"/>
        <v>3.1200000000000006</v>
      </c>
    </row>
    <row r="165" spans="1:7" ht="11.25">
      <c r="A165" s="11">
        <v>0.0032</v>
      </c>
      <c r="B165" s="11">
        <f t="shared" si="0"/>
        <v>-2.128949590083445</v>
      </c>
      <c r="C165" s="11">
        <f t="shared" si="1"/>
        <v>7.200303051776641</v>
      </c>
      <c r="D165" s="11">
        <f t="shared" si="2"/>
        <v>5.740317981288007</v>
      </c>
      <c r="E165" s="11">
        <f t="shared" si="3"/>
        <v>25.922182018712007</v>
      </c>
      <c r="F165" s="11">
        <f t="shared" si="4"/>
        <v>31.662500000000016</v>
      </c>
      <c r="G165" s="11">
        <f t="shared" si="5"/>
        <v>3.2</v>
      </c>
    </row>
    <row r="166" spans="1:7" ht="11.25">
      <c r="A166" s="11">
        <v>0.0032800000000000004</v>
      </c>
      <c r="B166" s="11">
        <f t="shared" si="0"/>
        <v>-2.353572764960346</v>
      </c>
      <c r="C166" s="11">
        <f t="shared" si="1"/>
        <v>7.020964395509603</v>
      </c>
      <c r="D166" s="11">
        <f t="shared" si="2"/>
        <v>7.01552947849325</v>
      </c>
      <c r="E166" s="11">
        <f t="shared" si="3"/>
        <v>24.646970521506763</v>
      </c>
      <c r="F166" s="11">
        <f t="shared" si="4"/>
        <v>31.662500000000012</v>
      </c>
      <c r="G166" s="11">
        <f t="shared" si="5"/>
        <v>3.2800000000000002</v>
      </c>
    </row>
    <row r="167" spans="1:7" ht="11.25">
      <c r="A167" s="11">
        <v>0.00336</v>
      </c>
      <c r="B167" s="11">
        <f t="shared" si="0"/>
        <v>-2.572250541331158</v>
      </c>
      <c r="C167" s="11">
        <f t="shared" si="1"/>
        <v>6.82388996669718</v>
      </c>
      <c r="D167" s="11">
        <f t="shared" si="2"/>
        <v>8.379762861204789</v>
      </c>
      <c r="E167" s="11">
        <f t="shared" si="3"/>
        <v>23.282737138795223</v>
      </c>
      <c r="F167" s="11">
        <f t="shared" si="4"/>
        <v>31.662500000000012</v>
      </c>
      <c r="G167" s="11">
        <f t="shared" si="5"/>
        <v>3.3600000000000003</v>
      </c>
    </row>
    <row r="168" spans="1:7" ht="11.25">
      <c r="A168" s="11">
        <v>0.0034400000000000003</v>
      </c>
      <c r="B168" s="11">
        <f t="shared" si="0"/>
        <v>-2.7844305137022856</v>
      </c>
      <c r="C168" s="11">
        <f t="shared" si="1"/>
        <v>6.60957759826474</v>
      </c>
      <c r="D168" s="11">
        <f t="shared" si="2"/>
        <v>9.819241986258467</v>
      </c>
      <c r="E168" s="11">
        <f t="shared" si="3"/>
        <v>21.843258013741544</v>
      </c>
      <c r="F168" s="11">
        <f t="shared" si="4"/>
        <v>31.66250000000001</v>
      </c>
      <c r="G168" s="11">
        <f t="shared" si="5"/>
        <v>3.4400000000000004</v>
      </c>
    </row>
    <row r="169" spans="1:7" ht="11.25">
      <c r="A169" s="11">
        <v>0.00352</v>
      </c>
      <c r="B169" s="11">
        <f t="shared" si="0"/>
        <v>-2.9895766907886747</v>
      </c>
      <c r="C169" s="11">
        <f t="shared" si="1"/>
        <v>6.378568668177766</v>
      </c>
      <c r="D169" s="11">
        <f t="shared" si="2"/>
        <v>11.31943087267047</v>
      </c>
      <c r="E169" s="11">
        <f t="shared" si="3"/>
        <v>20.34306912732954</v>
      </c>
      <c r="F169" s="11">
        <f t="shared" si="4"/>
        <v>31.66250000000001</v>
      </c>
      <c r="G169" s="11">
        <f t="shared" si="5"/>
        <v>3.52</v>
      </c>
    </row>
    <row r="170" spans="1:7" ht="11.25">
      <c r="A170" s="11">
        <v>0.0036000000000000003</v>
      </c>
      <c r="B170" s="11">
        <f t="shared" si="0"/>
        <v>-3.1871708494901334</v>
      </c>
      <c r="C170" s="11">
        <f t="shared" si="1"/>
        <v>6.131446731858165</v>
      </c>
      <c r="D170" s="11">
        <f t="shared" si="2"/>
        <v>12.865180487192927</v>
      </c>
      <c r="E170" s="11">
        <f t="shared" si="3"/>
        <v>18.797319512807086</v>
      </c>
      <c r="F170" s="11">
        <f t="shared" si="4"/>
        <v>31.662500000000012</v>
      </c>
      <c r="G170" s="11">
        <f t="shared" si="5"/>
        <v>3.6000000000000005</v>
      </c>
    </row>
    <row r="171" spans="1:7" ht="11.25">
      <c r="A171" s="11">
        <v>0.00368</v>
      </c>
      <c r="B171" s="11">
        <f t="shared" si="0"/>
        <v>-3.3767138439831563</v>
      </c>
      <c r="C171" s="11">
        <f t="shared" si="1"/>
        <v>5.868836048055389</v>
      </c>
      <c r="D171" s="11">
        <f t="shared" si="2"/>
        <v>14.440881720522812</v>
      </c>
      <c r="E171" s="11">
        <f t="shared" si="3"/>
        <v>17.2216182794772</v>
      </c>
      <c r="F171" s="11">
        <f t="shared" si="4"/>
        <v>31.662500000000016</v>
      </c>
      <c r="G171" s="11">
        <f t="shared" si="5"/>
        <v>3.68</v>
      </c>
    </row>
    <row r="172" spans="1:7" ht="11.25">
      <c r="A172" s="11">
        <v>0.0037600000000000003</v>
      </c>
      <c r="B172" s="11">
        <f t="shared" si="0"/>
        <v>-3.557726866621309</v>
      </c>
      <c r="C172" s="11">
        <f t="shared" si="1"/>
        <v>5.591400001896261</v>
      </c>
      <c r="D172" s="11">
        <f t="shared" si="2"/>
        <v>16.030623009397253</v>
      </c>
      <c r="E172" s="11">
        <f t="shared" si="3"/>
        <v>15.631876990602752</v>
      </c>
      <c r="F172" s="11">
        <f t="shared" si="4"/>
        <v>31.662500000000005</v>
      </c>
      <c r="G172" s="11">
        <f t="shared" si="5"/>
        <v>3.7600000000000002</v>
      </c>
    </row>
    <row r="173" spans="1:7" ht="11.25">
      <c r="A173" s="11">
        <v>0.0038400000000000005</v>
      </c>
      <c r="B173" s="11">
        <f t="shared" si="0"/>
        <v>-3.7297526574590316</v>
      </c>
      <c r="C173" s="11">
        <f t="shared" si="1"/>
        <v>5.299839429096989</v>
      </c>
      <c r="D173" s="11">
        <f t="shared" si="2"/>
        <v>17.618351012894458</v>
      </c>
      <c r="E173" s="11">
        <f t="shared" si="3"/>
        <v>14.044148987105547</v>
      </c>
      <c r="F173" s="11">
        <f t="shared" si="4"/>
        <v>31.662500000000005</v>
      </c>
      <c r="G173" s="11">
        <f t="shared" si="5"/>
        <v>3.8400000000000007</v>
      </c>
    </row>
    <row r="174" spans="1:7" ht="11.25">
      <c r="A174" s="11">
        <v>0.003920000000000001</v>
      </c>
      <c r="B174" s="11">
        <f t="shared" si="0"/>
        <v>-3.8923566593434384</v>
      </c>
      <c r="C174" s="11">
        <f t="shared" si="1"/>
        <v>4.994890845570633</v>
      </c>
      <c r="D174" s="11">
        <f t="shared" si="2"/>
        <v>19.188032720417347</v>
      </c>
      <c r="E174" s="11">
        <f t="shared" si="3"/>
        <v>12.474467279582656</v>
      </c>
      <c r="F174" s="11">
        <f t="shared" si="4"/>
        <v>31.6625</v>
      </c>
      <c r="G174" s="11">
        <f t="shared" si="5"/>
        <v>3.920000000000001</v>
      </c>
    </row>
    <row r="175" spans="1:7" ht="11.25">
      <c r="A175" s="11">
        <v>0.004</v>
      </c>
      <c r="B175" s="11">
        <f t="shared" si="0"/>
        <v>-4.045128115656215</v>
      </c>
      <c r="C175" s="11">
        <f t="shared" si="1"/>
        <v>4.677324586902284</v>
      </c>
      <c r="D175" s="11">
        <f t="shared" si="2"/>
        <v>20.723817354379698</v>
      </c>
      <c r="E175" s="11">
        <f t="shared" si="3"/>
        <v>10.93868264562031</v>
      </c>
      <c r="F175" s="11">
        <f t="shared" si="4"/>
        <v>31.66250000000001</v>
      </c>
      <c r="G175" s="11">
        <f t="shared" si="5"/>
        <v>4</v>
      </c>
    </row>
    <row r="176" spans="1:7" ht="11.25">
      <c r="A176" s="11">
        <v>0.00408</v>
      </c>
      <c r="B176" s="11">
        <f t="shared" si="0"/>
        <v>-4.187681107932613</v>
      </c>
      <c r="C176" s="11">
        <f t="shared" si="1"/>
        <v>4.3479428623917595</v>
      </c>
      <c r="D176" s="11">
        <f t="shared" si="2"/>
        <v>22.21019643268828</v>
      </c>
      <c r="E176" s="11">
        <f t="shared" si="3"/>
        <v>9.452303567311722</v>
      </c>
      <c r="F176" s="11">
        <f t="shared" si="4"/>
        <v>31.6625</v>
      </c>
      <c r="G176" s="11">
        <f t="shared" si="5"/>
        <v>4.08</v>
      </c>
    </row>
    <row r="177" spans="1:7" ht="11.25">
      <c r="A177" s="11">
        <v>0.0041600000000000005</v>
      </c>
      <c r="B177" s="11">
        <f t="shared" si="0"/>
        <v>-4.319655530736359</v>
      </c>
      <c r="C177" s="11">
        <f t="shared" si="1"/>
        <v>4.007577728579654</v>
      </c>
      <c r="D177" s="11">
        <f t="shared" si="2"/>
        <v>23.632160374696166</v>
      </c>
      <c r="E177" s="11">
        <f t="shared" si="3"/>
        <v>8.03033962530383</v>
      </c>
      <c r="F177" s="11">
        <f t="shared" si="4"/>
        <v>31.662499999999994</v>
      </c>
      <c r="G177" s="11">
        <f t="shared" si="5"/>
        <v>4.16</v>
      </c>
    </row>
    <row r="178" spans="1:7" ht="11.25">
      <c r="A178" s="11">
        <v>0.004240000000000001</v>
      </c>
      <c r="B178" s="11">
        <f t="shared" si="0"/>
        <v>-4.440718001327878</v>
      </c>
      <c r="C178" s="11">
        <f t="shared" si="1"/>
        <v>3.6570889873757344</v>
      </c>
      <c r="D178" s="11">
        <f t="shared" si="2"/>
        <v>24.975350069207565</v>
      </c>
      <c r="E178" s="11">
        <f t="shared" si="3"/>
        <v>6.687149930792437</v>
      </c>
      <c r="F178" s="11">
        <f t="shared" si="4"/>
        <v>31.6625</v>
      </c>
      <c r="G178" s="11">
        <f t="shared" si="5"/>
        <v>4.240000000000001</v>
      </c>
    </row>
    <row r="179" spans="1:7" ht="11.25">
      <c r="A179" s="11">
        <v>0.00432</v>
      </c>
      <c r="B179" s="11">
        <f t="shared" si="0"/>
        <v>-4.5505627018278485</v>
      </c>
      <c r="C179" s="11">
        <f t="shared" si="1"/>
        <v>3.2973620140993427</v>
      </c>
      <c r="D179" s="11">
        <f t="shared" si="2"/>
        <v>26.22620187398736</v>
      </c>
      <c r="E179" s="11">
        <f t="shared" si="3"/>
        <v>5.436298126012637</v>
      </c>
      <c r="F179" s="11">
        <f t="shared" si="4"/>
        <v>31.662499999999998</v>
      </c>
      <c r="G179" s="11">
        <f t="shared" si="5"/>
        <v>4.32</v>
      </c>
    </row>
    <row r="180" spans="1:7" ht="11.25">
      <c r="A180" s="11">
        <v>0.0044</v>
      </c>
      <c r="B180" s="11">
        <f t="shared" si="0"/>
        <v>-4.648912151748749</v>
      </c>
      <c r="C180" s="11">
        <f t="shared" si="1"/>
        <v>2.929305520918347</v>
      </c>
      <c r="D180" s="11">
        <f t="shared" si="2"/>
        <v>27.372084582558653</v>
      </c>
      <c r="E180" s="11">
        <f t="shared" si="3"/>
        <v>4.290415417441353</v>
      </c>
      <c r="F180" s="11">
        <f t="shared" si="4"/>
        <v>31.662500000000005</v>
      </c>
      <c r="G180" s="11">
        <f t="shared" si="5"/>
        <v>4.4</v>
      </c>
    </row>
    <row r="181" spans="1:7" ht="11.25">
      <c r="A181" s="11">
        <v>0.0044800000000000005</v>
      </c>
      <c r="B181" s="11">
        <f t="shared" si="0"/>
        <v>-4.735517908942816</v>
      </c>
      <c r="C181" s="11">
        <f t="shared" si="1"/>
        <v>2.5538492613365738</v>
      </c>
      <c r="D181" s="11">
        <f t="shared" si="2"/>
        <v>28.401426975185323</v>
      </c>
      <c r="E181" s="11">
        <f t="shared" si="3"/>
        <v>3.261073024814682</v>
      </c>
      <c r="F181" s="11">
        <f t="shared" si="4"/>
        <v>31.662500000000005</v>
      </c>
      <c r="G181" s="11">
        <f t="shared" si="5"/>
        <v>4.48</v>
      </c>
    </row>
    <row r="182" spans="1:7" ht="11.25">
      <c r="A182" s="11">
        <v>0.004560000000000001</v>
      </c>
      <c r="B182" s="11">
        <f t="shared" si="0"/>
        <v>-4.810161197195817</v>
      </c>
      <c r="C182" s="11">
        <f t="shared" si="1"/>
        <v>2.171941681528303</v>
      </c>
      <c r="D182" s="11">
        <f t="shared" si="2"/>
        <v>29.303834666020002</v>
      </c>
      <c r="E182" s="11">
        <f t="shared" si="3"/>
        <v>2.3586653339799963</v>
      </c>
      <c r="F182" s="11">
        <f t="shared" si="4"/>
        <v>31.662499999999998</v>
      </c>
      <c r="G182" s="11">
        <f t="shared" si="5"/>
        <v>4.5600000000000005</v>
      </c>
    </row>
    <row r="183" spans="1:7" ht="11.25">
      <c r="A183" s="11">
        <v>0.00464</v>
      </c>
      <c r="B183" s="11">
        <f t="shared" si="0"/>
        <v>-4.872653458881204</v>
      </c>
      <c r="C183" s="11">
        <f t="shared" si="1"/>
        <v>1.7845475244529527</v>
      </c>
      <c r="D183" s="11">
        <f t="shared" si="2"/>
        <v>30.070195066484423</v>
      </c>
      <c r="E183" s="11">
        <f t="shared" si="3"/>
        <v>1.592304933515581</v>
      </c>
      <c r="F183" s="11">
        <f t="shared" si="4"/>
        <v>31.662500000000005</v>
      </c>
      <c r="G183" s="11">
        <f t="shared" si="5"/>
        <v>4.64</v>
      </c>
    </row>
    <row r="184" spans="1:7" ht="11.25">
      <c r="A184" s="11">
        <v>0.00472</v>
      </c>
      <c r="B184" s="11">
        <f t="shared" si="0"/>
        <v>-4.922836831278607</v>
      </c>
      <c r="C184" s="11">
        <f t="shared" si="1"/>
        <v>1.3926453928021405</v>
      </c>
      <c r="D184" s="11">
        <f t="shared" si="2"/>
        <v>30.69276940495348</v>
      </c>
      <c r="E184" s="11">
        <f t="shared" si="3"/>
        <v>0.9697305950465142</v>
      </c>
      <c r="F184" s="11">
        <f t="shared" si="4"/>
        <v>31.662499999999994</v>
      </c>
      <c r="G184" s="11">
        <f t="shared" si="5"/>
        <v>4.720000000000001</v>
      </c>
    </row>
    <row r="185" spans="1:7" ht="11.25">
      <c r="A185" s="11">
        <v>0.0048000000000000004</v>
      </c>
      <c r="B185" s="11">
        <f t="shared" si="0"/>
        <v>-4.9605845453534245</v>
      </c>
      <c r="C185" s="11">
        <f t="shared" si="1"/>
        <v>0.9972252769355255</v>
      </c>
      <c r="D185" s="11">
        <f t="shared" si="2"/>
        <v>31.16527087352044</v>
      </c>
      <c r="E185" s="11">
        <f t="shared" si="3"/>
        <v>0.4972291264795678</v>
      </c>
      <c r="F185" s="11">
        <f t="shared" si="4"/>
        <v>31.66250000000001</v>
      </c>
      <c r="G185" s="11">
        <f t="shared" si="5"/>
        <v>4.800000000000001</v>
      </c>
    </row>
    <row r="186" spans="1:7" ht="11.25">
      <c r="A186" s="11">
        <v>0.004880000000000001</v>
      </c>
      <c r="B186" s="11">
        <f t="shared" si="0"/>
        <v>-4.9858012459901415</v>
      </c>
      <c r="C186" s="11">
        <f t="shared" si="1"/>
        <v>0.5992860540500015</v>
      </c>
      <c r="D186" s="11">
        <f t="shared" si="2"/>
        <v>31.482928112710585</v>
      </c>
      <c r="E186" s="11">
        <f t="shared" si="3"/>
        <v>0.17957188728941062</v>
      </c>
      <c r="F186" s="11">
        <f t="shared" si="4"/>
        <v>31.662499999999994</v>
      </c>
      <c r="G186" s="11">
        <f t="shared" si="5"/>
        <v>4.880000000000001</v>
      </c>
    </row>
    <row r="187" spans="1:7" ht="11.25">
      <c r="A187" s="11">
        <v>0.00496</v>
      </c>
      <c r="B187" s="11">
        <f t="shared" si="0"/>
        <v>-4.998423232870451</v>
      </c>
      <c r="C187" s="11">
        <f t="shared" si="1"/>
        <v>0.19983296489974806</v>
      </c>
      <c r="D187" s="11">
        <f t="shared" si="2"/>
        <v>31.642533393069694</v>
      </c>
      <c r="E187" s="11">
        <f t="shared" si="3"/>
        <v>0.01996660693031197</v>
      </c>
      <c r="F187" s="11">
        <f t="shared" si="4"/>
        <v>31.662500000000005</v>
      </c>
      <c r="G187" s="11">
        <f t="shared" si="5"/>
        <v>4.96</v>
      </c>
    </row>
    <row r="188" spans="1:7" ht="11.25">
      <c r="A188" s="11">
        <v>0.00504</v>
      </c>
      <c r="B188" s="11">
        <f t="shared" si="0"/>
        <v>-4.998418621387653</v>
      </c>
      <c r="C188" s="11">
        <f t="shared" si="1"/>
        <v>-0.2001249255588304</v>
      </c>
      <c r="D188" s="11">
        <f t="shared" si="2"/>
        <v>31.642475007085036</v>
      </c>
      <c r="E188" s="11">
        <f t="shared" si="3"/>
        <v>0.020024992914963704</v>
      </c>
      <c r="F188" s="11">
        <f t="shared" si="4"/>
        <v>31.662499999999998</v>
      </c>
      <c r="G188" s="11">
        <f t="shared" si="5"/>
        <v>5.04</v>
      </c>
    </row>
    <row r="189" spans="1:7" ht="11.25">
      <c r="A189" s="11">
        <v>0.00512</v>
      </c>
      <c r="B189" s="11">
        <f t="shared" si="0"/>
        <v>-4.985787423190892</v>
      </c>
      <c r="C189" s="11">
        <f t="shared" si="1"/>
        <v>-0.5995772771825063</v>
      </c>
      <c r="D189" s="11">
        <f t="shared" si="2"/>
        <v>31.482753544343197</v>
      </c>
      <c r="E189" s="11">
        <f t="shared" si="3"/>
        <v>0.179746455656794</v>
      </c>
      <c r="F189" s="11">
        <f t="shared" si="4"/>
        <v>31.66249999999999</v>
      </c>
      <c r="G189" s="11">
        <f t="shared" si="5"/>
        <v>5.12</v>
      </c>
    </row>
    <row r="190" spans="1:7" ht="11.25">
      <c r="A190" s="11">
        <v>0.005200000000000001</v>
      </c>
      <c r="B190" s="11">
        <f aca="true" t="shared" si="6" ref="B190:B253">IF($B$13=1,$M$21/$M$27*EXP(-$M$23*A190)*COS($M$24*A190+$M$25),IF($B$13=2,0,$M$21/($M$31-$M$32)*($M$31*EXP(-$M$32*A190)-$M$32*EXP(-$M$31*A190))))</f>
        <v>-4.960561546155722</v>
      </c>
      <c r="C190" s="11">
        <f aca="true" t="shared" si="7" ref="C190:C253">IF($B$13=1,1000*$M$24*$M$26/$M$27^2*EXP(-$M$23*A190)*SIN($M$24*A190),IF($B$13=2,0,1000*$M$34*(EXP(-$M$32*A190)-EXP(-$M$31*A190))))</f>
        <v>-0.9975150268779531</v>
      </c>
      <c r="D190" s="11">
        <f aca="true" t="shared" si="8" ref="D190:D253">1000000*0.5*$B$26*0.000001*B190^2</f>
        <v>31.164981885576335</v>
      </c>
      <c r="E190" s="11">
        <f aca="true" t="shared" si="9" ref="E190:E253">1000000*0.5*$D$21*0.001*(C190/1000)^2</f>
        <v>0.4975181144236617</v>
      </c>
      <c r="F190" s="11">
        <f aca="true" t="shared" si="10" ref="F190:F253">D190+E190</f>
        <v>31.662499999999998</v>
      </c>
      <c r="G190" s="11">
        <f aca="true" t="shared" si="11" ref="G190:G253">A190*1000</f>
        <v>5.200000000000001</v>
      </c>
    </row>
    <row r="191" spans="1:7" ht="11.25">
      <c r="A191" s="11">
        <v>0.005280000000000001</v>
      </c>
      <c r="B191" s="11">
        <f t="shared" si="6"/>
        <v>-4.9228047137811</v>
      </c>
      <c r="C191" s="11">
        <f t="shared" si="7"/>
        <v>-1.3929329376124409</v>
      </c>
      <c r="D191" s="11">
        <f t="shared" si="8"/>
        <v>30.692368915657195</v>
      </c>
      <c r="E191" s="11">
        <f t="shared" si="9"/>
        <v>0.9701310843428119</v>
      </c>
      <c r="F191" s="11">
        <f t="shared" si="10"/>
        <v>31.662500000000005</v>
      </c>
      <c r="G191" s="11">
        <f t="shared" si="11"/>
        <v>5.280000000000001</v>
      </c>
    </row>
    <row r="192" spans="1:7" ht="11.25">
      <c r="A192" s="11">
        <v>0.00536</v>
      </c>
      <c r="B192" s="11">
        <f t="shared" si="6"/>
        <v>-4.872612304216425</v>
      </c>
      <c r="C192" s="11">
        <f t="shared" si="7"/>
        <v>-1.784832137759492</v>
      </c>
      <c r="D192" s="11">
        <f t="shared" si="8"/>
        <v>30.069687120010443</v>
      </c>
      <c r="E192" s="11">
        <f t="shared" si="9"/>
        <v>1.5928128799895591</v>
      </c>
      <c r="F192" s="11">
        <f t="shared" si="10"/>
        <v>31.6625</v>
      </c>
      <c r="G192" s="11">
        <f t="shared" si="11"/>
        <v>5.36</v>
      </c>
    </row>
    <row r="193" spans="1:7" ht="11.25">
      <c r="A193" s="11">
        <v>0.00544</v>
      </c>
      <c r="B193" s="11">
        <f t="shared" si="6"/>
        <v>-4.810111109325234</v>
      </c>
      <c r="C193" s="11">
        <f t="shared" si="7"/>
        <v>-2.1722226443647816</v>
      </c>
      <c r="D193" s="11">
        <f t="shared" si="8"/>
        <v>29.303224391654435</v>
      </c>
      <c r="E193" s="11">
        <f t="shared" si="9"/>
        <v>2.3592756083455626</v>
      </c>
      <c r="F193" s="11">
        <f t="shared" si="10"/>
        <v>31.662499999999998</v>
      </c>
      <c r="G193" s="11">
        <f t="shared" si="11"/>
        <v>5.44</v>
      </c>
    </row>
    <row r="194" spans="1:7" ht="11.25">
      <c r="A194" s="11">
        <v>0.005520000000000001</v>
      </c>
      <c r="B194" s="11">
        <f t="shared" si="6"/>
        <v>-4.735459014394216</v>
      </c>
      <c r="C194" s="11">
        <f t="shared" si="7"/>
        <v>-2.5541258639581854</v>
      </c>
      <c r="D194" s="11">
        <f t="shared" si="8"/>
        <v>28.40072053552992</v>
      </c>
      <c r="E194" s="11">
        <f t="shared" si="9"/>
        <v>3.2617794644700737</v>
      </c>
      <c r="F194" s="11">
        <f t="shared" si="10"/>
        <v>31.662499999999994</v>
      </c>
      <c r="G194" s="11">
        <f t="shared" si="11"/>
        <v>5.5200000000000005</v>
      </c>
    </row>
    <row r="195" spans="1:7" ht="11.25">
      <c r="A195" s="11">
        <v>0.005600000000000001</v>
      </c>
      <c r="B195" s="11">
        <f t="shared" si="6"/>
        <v>-4.648844599296612</v>
      </c>
      <c r="C195" s="11">
        <f t="shared" si="7"/>
        <v>-2.9295770645947035</v>
      </c>
      <c r="D195" s="11">
        <f t="shared" si="8"/>
        <v>27.371289111300346</v>
      </c>
      <c r="E195" s="11">
        <f t="shared" si="9"/>
        <v>4.291210888699659</v>
      </c>
      <c r="F195" s="11">
        <f t="shared" si="10"/>
        <v>31.662500000000005</v>
      </c>
      <c r="G195" s="11">
        <f t="shared" si="11"/>
        <v>5.6000000000000005</v>
      </c>
    </row>
    <row r="196" spans="1:7" ht="11.25">
      <c r="A196" s="11">
        <v>0.00568</v>
      </c>
      <c r="B196" s="11">
        <f t="shared" si="6"/>
        <v>-4.5504866621175255</v>
      </c>
      <c r="C196" s="11">
        <f t="shared" si="7"/>
        <v>-3.297627812879532</v>
      </c>
      <c r="D196" s="11">
        <f t="shared" si="8"/>
        <v>26.22532540386168</v>
      </c>
      <c r="E196" s="11">
        <f t="shared" si="9"/>
        <v>5.437174596138323</v>
      </c>
      <c r="F196" s="11">
        <f t="shared" si="10"/>
        <v>31.662500000000005</v>
      </c>
      <c r="G196" s="11">
        <f t="shared" si="11"/>
        <v>5.68</v>
      </c>
    </row>
    <row r="197" spans="1:7" ht="11.25">
      <c r="A197" s="11">
        <v>0.00576</v>
      </c>
      <c r="B197" s="11">
        <f t="shared" si="6"/>
        <v>-4.440633666444516</v>
      </c>
      <c r="C197" s="11">
        <f t="shared" si="7"/>
        <v>-3.6573483698211406</v>
      </c>
      <c r="D197" s="11">
        <f t="shared" si="8"/>
        <v>24.974401450883327</v>
      </c>
      <c r="E197" s="11">
        <f t="shared" si="9"/>
        <v>6.688098549116678</v>
      </c>
      <c r="F197" s="11">
        <f t="shared" si="10"/>
        <v>31.662500000000005</v>
      </c>
      <c r="G197" s="11">
        <f t="shared" si="11"/>
        <v>5.760000000000001</v>
      </c>
    </row>
    <row r="198" spans="1:7" ht="11.25">
      <c r="A198" s="11">
        <v>0.005840000000000001</v>
      </c>
      <c r="B198" s="11">
        <f t="shared" si="6"/>
        <v>-4.319563113719683</v>
      </c>
      <c r="C198" s="11">
        <f t="shared" si="7"/>
        <v>-4.00783003946005</v>
      </c>
      <c r="D198" s="11">
        <f t="shared" si="8"/>
        <v>23.63114918740083</v>
      </c>
      <c r="E198" s="11">
        <f t="shared" si="9"/>
        <v>8.03135081259917</v>
      </c>
      <c r="F198" s="11">
        <f t="shared" si="10"/>
        <v>31.6625</v>
      </c>
      <c r="G198" s="11">
        <f t="shared" si="11"/>
        <v>5.840000000000001</v>
      </c>
    </row>
    <row r="199" spans="1:7" ht="11.25">
      <c r="A199" s="11">
        <v>0.005920000000000001</v>
      </c>
      <c r="B199" s="11">
        <f t="shared" si="6"/>
        <v>-4.187580842238753</v>
      </c>
      <c r="C199" s="11">
        <f t="shared" si="7"/>
        <v>-4.348187464340519</v>
      </c>
      <c r="D199" s="11">
        <f t="shared" si="8"/>
        <v>22.209132887475985</v>
      </c>
      <c r="E199" s="11">
        <f t="shared" si="9"/>
        <v>9.453367112524017</v>
      </c>
      <c r="F199" s="11">
        <f t="shared" si="10"/>
        <v>31.6625</v>
      </c>
      <c r="G199" s="11">
        <f t="shared" si="11"/>
        <v>5.920000000000001</v>
      </c>
    </row>
    <row r="200" spans="1:7" ht="11.25">
      <c r="A200" s="11">
        <v>0.006</v>
      </c>
      <c r="B200" s="11">
        <f t="shared" si="6"/>
        <v>-4.045020254567979</v>
      </c>
      <c r="C200" s="11">
        <f t="shared" si="7"/>
        <v>-4.677560862026433</v>
      </c>
      <c r="D200" s="11">
        <f t="shared" si="8"/>
        <v>20.722712191019273</v>
      </c>
      <c r="E200" s="11">
        <f t="shared" si="9"/>
        <v>10.939787808980732</v>
      </c>
      <c r="F200" s="11">
        <f t="shared" si="10"/>
        <v>31.662500000000005</v>
      </c>
      <c r="G200" s="11">
        <f t="shared" si="11"/>
        <v>6</v>
      </c>
    </row>
    <row r="201" spans="1:7" ht="11.25">
      <c r="A201" s="11">
        <v>0.00608</v>
      </c>
      <c r="B201" s="11">
        <f t="shared" si="6"/>
        <v>-3.8922414753304735</v>
      </c>
      <c r="C201" s="11">
        <f t="shared" si="7"/>
        <v>-4.995118197011741</v>
      </c>
      <c r="D201" s="11">
        <f t="shared" si="8"/>
        <v>19.186897098941092</v>
      </c>
      <c r="E201" s="11">
        <f t="shared" si="9"/>
        <v>12.475602901058913</v>
      </c>
      <c r="F201" s="11">
        <f t="shared" si="10"/>
        <v>31.662500000000005</v>
      </c>
      <c r="G201" s="11">
        <f t="shared" si="11"/>
        <v>6.08</v>
      </c>
    </row>
    <row r="202" spans="1:7" ht="11.25">
      <c r="A202" s="11">
        <v>0.0061600000000000005</v>
      </c>
      <c r="B202" s="11">
        <f t="shared" si="6"/>
        <v>-3.729630441489551</v>
      </c>
      <c r="C202" s="11">
        <f t="shared" si="7"/>
        <v>-5.300057282538873</v>
      </c>
      <c r="D202" s="11">
        <f t="shared" si="8"/>
        <v>17.61719640090334</v>
      </c>
      <c r="E202" s="11">
        <f t="shared" si="9"/>
        <v>14.04530359909667</v>
      </c>
      <c r="F202" s="11">
        <f t="shared" si="10"/>
        <v>31.66250000000001</v>
      </c>
      <c r="G202" s="11">
        <f t="shared" si="11"/>
        <v>6.16</v>
      </c>
    </row>
    <row r="203" spans="1:7" ht="11.25">
      <c r="A203" s="11">
        <v>0.006240000000000001</v>
      </c>
      <c r="B203" s="11">
        <f t="shared" si="6"/>
        <v>-3.557597927427063</v>
      </c>
      <c r="C203" s="11">
        <f t="shared" si="7"/>
        <v>-5.591607807015794</v>
      </c>
      <c r="D203" s="11">
        <f t="shared" si="8"/>
        <v>16.02946106626002</v>
      </c>
      <c r="E203" s="11">
        <f t="shared" si="9"/>
        <v>15.633038933739991</v>
      </c>
      <c r="F203" s="11">
        <f t="shared" si="10"/>
        <v>31.66250000000001</v>
      </c>
      <c r="G203" s="11">
        <f t="shared" si="11"/>
        <v>6.240000000000001</v>
      </c>
    </row>
    <row r="204" spans="1:7" ht="11.25">
      <c r="A204" s="11">
        <v>0.00632</v>
      </c>
      <c r="B204" s="11">
        <f t="shared" si="6"/>
        <v>-3.3765785072795467</v>
      </c>
      <c r="C204" s="11">
        <f t="shared" si="7"/>
        <v>-5.869033279912669</v>
      </c>
      <c r="D204" s="11">
        <f t="shared" si="8"/>
        <v>14.43972417963878</v>
      </c>
      <c r="E204" s="11">
        <f t="shared" si="9"/>
        <v>17.22277582036123</v>
      </c>
      <c r="F204" s="11">
        <f t="shared" si="10"/>
        <v>31.66250000000001</v>
      </c>
      <c r="G204" s="11">
        <f t="shared" si="11"/>
        <v>6.32</v>
      </c>
    </row>
    <row r="205" spans="1:7" ht="11.25">
      <c r="A205" s="11">
        <v>0.0064</v>
      </c>
      <c r="B205" s="11">
        <f t="shared" si="6"/>
        <v>-3.1870294571534123</v>
      </c>
      <c r="C205" s="11">
        <f t="shared" si="7"/>
        <v>-6.131632892222584</v>
      </c>
      <c r="D205" s="11">
        <f t="shared" si="8"/>
        <v>12.864039037507066</v>
      </c>
      <c r="E205" s="11">
        <f t="shared" si="9"/>
        <v>18.798460962492943</v>
      </c>
      <c r="F205" s="11">
        <f t="shared" si="10"/>
        <v>31.66250000000001</v>
      </c>
      <c r="G205" s="11">
        <f t="shared" si="11"/>
        <v>6.4</v>
      </c>
    </row>
    <row r="206" spans="1:7" ht="11.25">
      <c r="A206" s="11">
        <v>0.0064800000000000005</v>
      </c>
      <c r="B206" s="11">
        <f t="shared" si="6"/>
        <v>-2.989429599992323</v>
      </c>
      <c r="C206" s="11">
        <f t="shared" si="7"/>
        <v>-6.378743286786602</v>
      </c>
      <c r="D206" s="11">
        <f t="shared" si="8"/>
        <v>11.318317040637442</v>
      </c>
      <c r="E206" s="11">
        <f t="shared" si="9"/>
        <v>20.34418295936257</v>
      </c>
      <c r="F206" s="11">
        <f t="shared" si="10"/>
        <v>31.662500000000012</v>
      </c>
      <c r="G206" s="11">
        <f t="shared" si="11"/>
        <v>6.48</v>
      </c>
    </row>
    <row r="207" spans="1:7" ht="11.25">
      <c r="A207" s="11">
        <v>0.006560000000000001</v>
      </c>
      <c r="B207" s="11">
        <f t="shared" si="6"/>
        <v>-2.784278096014765</v>
      </c>
      <c r="C207" s="11">
        <f t="shared" si="7"/>
        <v>-6.609740234011072</v>
      </c>
      <c r="D207" s="11">
        <f t="shared" si="8"/>
        <v>9.818167019447642</v>
      </c>
      <c r="E207" s="11">
        <f t="shared" si="9"/>
        <v>21.84433298055237</v>
      </c>
      <c r="F207" s="11">
        <f t="shared" si="10"/>
        <v>31.662500000000012</v>
      </c>
      <c r="G207" s="11">
        <f t="shared" si="11"/>
        <v>6.5600000000000005</v>
      </c>
    </row>
    <row r="208" spans="1:7" ht="11.25">
      <c r="A208" s="11">
        <v>0.006640000000000001</v>
      </c>
      <c r="B208" s="11">
        <f t="shared" si="6"/>
        <v>-2.5720931817772685</v>
      </c>
      <c r="C208" s="11">
        <f t="shared" si="7"/>
        <v>-6.824040208744205</v>
      </c>
      <c r="D208" s="11">
        <f t="shared" si="8"/>
        <v>8.378737614721185</v>
      </c>
      <c r="E208" s="11">
        <f t="shared" si="9"/>
        <v>23.283762385278827</v>
      </c>
      <c r="F208" s="11">
        <f t="shared" si="10"/>
        <v>31.662500000000012</v>
      </c>
      <c r="G208" s="11">
        <f t="shared" si="11"/>
        <v>6.640000000000001</v>
      </c>
    </row>
    <row r="209" spans="1:7" ht="11.25">
      <c r="A209" s="11">
        <v>0.00672</v>
      </c>
      <c r="B209" s="11">
        <f t="shared" si="6"/>
        <v>-2.3534108610486264</v>
      </c>
      <c r="C209" s="11">
        <f t="shared" si="7"/>
        <v>-7.021101864328432</v>
      </c>
      <c r="D209" s="11">
        <f t="shared" si="8"/>
        <v>7.014564305361923</v>
      </c>
      <c r="E209" s="11">
        <f t="shared" si="9"/>
        <v>24.64793569463809</v>
      </c>
      <c r="F209" s="11">
        <f t="shared" si="10"/>
        <v>31.662500000000012</v>
      </c>
      <c r="G209" s="11">
        <f t="shared" si="11"/>
        <v>6.720000000000001</v>
      </c>
    </row>
    <row r="210" spans="1:7" ht="11.25">
      <c r="A210" s="11">
        <v>0.0068000000000000005</v>
      </c>
      <c r="B210" s="11">
        <f t="shared" si="6"/>
        <v>-2.1287835508019985</v>
      </c>
      <c r="C210" s="11">
        <f t="shared" si="7"/>
        <v>-7.200427400105056</v>
      </c>
      <c r="D210" s="11">
        <f t="shared" si="8"/>
        <v>5.739422627908182</v>
      </c>
      <c r="E210" s="11">
        <f t="shared" si="9"/>
        <v>25.923077372091832</v>
      </c>
      <c r="F210" s="11">
        <f t="shared" si="10"/>
        <v>31.662500000000016</v>
      </c>
      <c r="G210" s="11">
        <f t="shared" si="11"/>
        <v>6.800000000000001</v>
      </c>
    </row>
    <row r="211" spans="1:7" ht="11.25">
      <c r="A211" s="11">
        <v>0.006880000000000001</v>
      </c>
      <c r="B211" s="11">
        <f t="shared" si="6"/>
        <v>-1.8987786857454503</v>
      </c>
      <c r="C211" s="11">
        <f t="shared" si="7"/>
        <v>-7.361563818916564</v>
      </c>
      <c r="D211" s="11">
        <f t="shared" si="8"/>
        <v>4.566189070009305</v>
      </c>
      <c r="E211" s="11">
        <f t="shared" si="9"/>
        <v>27.096310929990718</v>
      </c>
      <c r="F211" s="11">
        <f t="shared" si="10"/>
        <v>31.662500000000023</v>
      </c>
      <c r="G211" s="11">
        <f t="shared" si="11"/>
        <v>6.880000000000001</v>
      </c>
    </row>
    <row r="212" spans="1:7" ht="11.25">
      <c r="A212" s="11">
        <v>0.006960000000000001</v>
      </c>
      <c r="B212" s="11">
        <f t="shared" si="6"/>
        <v>-1.6639772849158425</v>
      </c>
      <c r="C212" s="11">
        <f t="shared" si="7"/>
        <v>-7.504104071430157</v>
      </c>
      <c r="D212" s="11">
        <f t="shared" si="8"/>
        <v>3.506711042572686</v>
      </c>
      <c r="E212" s="11">
        <f t="shared" si="9"/>
        <v>28.15578895742733</v>
      </c>
      <c r="F212" s="11">
        <f t="shared" si="10"/>
        <v>31.662500000000016</v>
      </c>
      <c r="G212" s="11">
        <f t="shared" si="11"/>
        <v>6.960000000000001</v>
      </c>
    </row>
    <row r="213" spans="1:7" ht="11.25">
      <c r="A213" s="11">
        <v>0.00704</v>
      </c>
      <c r="B213" s="11">
        <f t="shared" si="6"/>
        <v>-1.424972483957215</v>
      </c>
      <c r="C213" s="11">
        <f t="shared" si="7"/>
        <v>-7.627688084391684</v>
      </c>
      <c r="D213" s="11">
        <f t="shared" si="8"/>
        <v>2.571687243614575</v>
      </c>
      <c r="E213" s="11">
        <f t="shared" si="9"/>
        <v>29.090812756385443</v>
      </c>
      <c r="F213" s="11">
        <f t="shared" si="10"/>
        <v>31.66250000000002</v>
      </c>
      <c r="G213" s="11">
        <f t="shared" si="11"/>
        <v>7.04</v>
      </c>
    </row>
    <row r="214" spans="1:7" ht="11.25">
      <c r="A214" s="11">
        <v>0.0071200000000000005</v>
      </c>
      <c r="B214" s="11">
        <f t="shared" si="6"/>
        <v>-1.1823680367911433</v>
      </c>
      <c r="C214" s="11">
        <f t="shared" si="7"/>
        <v>-7.732003670212569</v>
      </c>
      <c r="D214" s="11">
        <f t="shared" si="8"/>
        <v>1.7705596219096964</v>
      </c>
      <c r="E214" s="11">
        <f t="shared" si="9"/>
        <v>29.891940378090318</v>
      </c>
      <c r="F214" s="11">
        <f t="shared" si="10"/>
        <v>31.662500000000016</v>
      </c>
      <c r="G214" s="11">
        <f t="shared" si="11"/>
        <v>7.12</v>
      </c>
    </row>
    <row r="215" spans="1:7" ht="11.25">
      <c r="A215" s="11">
        <v>0.007200000000000001</v>
      </c>
      <c r="B215" s="11">
        <f t="shared" si="6"/>
        <v>-0.9367767904641368</v>
      </c>
      <c r="C215" s="11">
        <f t="shared" si="7"/>
        <v>-7.816787315591955</v>
      </c>
      <c r="D215" s="11">
        <f t="shared" si="8"/>
        <v>1.1114180314003743</v>
      </c>
      <c r="E215" s="11">
        <f t="shared" si="9"/>
        <v>30.551081968599647</v>
      </c>
      <c r="F215" s="11">
        <f t="shared" si="10"/>
        <v>31.662500000000023</v>
      </c>
      <c r="G215" s="11">
        <f t="shared" si="11"/>
        <v>7.200000000000001</v>
      </c>
    </row>
    <row r="216" spans="1:7" ht="11.25">
      <c r="A216" s="11">
        <v>0.007280000000000001</v>
      </c>
      <c r="B216" s="11">
        <f t="shared" si="6"/>
        <v>-0.6888191370247219</v>
      </c>
      <c r="C216" s="11">
        <f t="shared" si="7"/>
        <v>-7.881824847181951</v>
      </c>
      <c r="D216" s="11">
        <f t="shared" si="8"/>
        <v>0.6009185391726226</v>
      </c>
      <c r="E216" s="11">
        <f t="shared" si="9"/>
        <v>31.06158146082739</v>
      </c>
      <c r="F216" s="11">
        <f t="shared" si="10"/>
        <v>31.662500000000012</v>
      </c>
      <c r="G216" s="11">
        <f t="shared" si="11"/>
        <v>7.280000000000001</v>
      </c>
    </row>
    <row r="217" spans="1:7" ht="11.25">
      <c r="A217" s="11">
        <v>0.00736</v>
      </c>
      <c r="B217" s="11">
        <f t="shared" si="6"/>
        <v>-0.43912144634099864</v>
      </c>
      <c r="C217" s="11">
        <f t="shared" si="7"/>
        <v>-7.926951972614411</v>
      </c>
      <c r="D217" s="11">
        <f t="shared" si="8"/>
        <v>0.24421621193226728</v>
      </c>
      <c r="E217" s="11">
        <f t="shared" si="9"/>
        <v>31.41828378806775</v>
      </c>
      <c r="F217" s="11">
        <f t="shared" si="10"/>
        <v>31.66250000000002</v>
      </c>
      <c r="G217" s="11">
        <f t="shared" si="11"/>
        <v>7.36</v>
      </c>
    </row>
    <row r="218" spans="1:7" ht="11.25">
      <c r="A218" s="11">
        <v>0.00744</v>
      </c>
      <c r="B218" s="11">
        <f t="shared" si="6"/>
        <v>-0.1883144838174858</v>
      </c>
      <c r="C218" s="11">
        <f t="shared" si="7"/>
        <v>-7.952054695522567</v>
      </c>
      <c r="D218" s="11">
        <f t="shared" si="8"/>
        <v>0.04491305970876251</v>
      </c>
      <c r="E218" s="11">
        <f t="shared" si="9"/>
        <v>31.61758694029125</v>
      </c>
      <c r="F218" s="11">
        <f t="shared" si="10"/>
        <v>31.662500000000012</v>
      </c>
      <c r="G218" s="11">
        <f t="shared" si="11"/>
        <v>7.44</v>
      </c>
    </row>
    <row r="219" spans="1:7" ht="11.25">
      <c r="A219" s="11">
        <v>0.007520000000000001</v>
      </c>
      <c r="B219" s="11">
        <f t="shared" si="6"/>
        <v>0.06296818299163143</v>
      </c>
      <c r="C219" s="11">
        <f t="shared" si="7"/>
        <v>-7.957069603509107</v>
      </c>
      <c r="D219" s="11">
        <f t="shared" si="8"/>
        <v>0.005021662455727392</v>
      </c>
      <c r="E219" s="11">
        <f t="shared" si="9"/>
        <v>31.657478337544298</v>
      </c>
      <c r="F219" s="11">
        <f t="shared" si="10"/>
        <v>31.662500000000026</v>
      </c>
      <c r="G219" s="11">
        <f t="shared" si="11"/>
        <v>7.5200000000000005</v>
      </c>
    </row>
    <row r="220" spans="1:7" ht="11.25">
      <c r="A220" s="11">
        <v>0.007600000000000001</v>
      </c>
      <c r="B220" s="11">
        <f t="shared" si="6"/>
        <v>0.3140917848478084</v>
      </c>
      <c r="C220" s="11">
        <f t="shared" si="7"/>
        <v>-7.941984028333263</v>
      </c>
      <c r="D220" s="11">
        <f t="shared" si="8"/>
        <v>0.12494484684969902</v>
      </c>
      <c r="E220" s="11">
        <f t="shared" si="9"/>
        <v>31.53755515315031</v>
      </c>
      <c r="F220" s="11">
        <f t="shared" si="10"/>
        <v>31.662500000000012</v>
      </c>
      <c r="G220" s="11">
        <f t="shared" si="11"/>
        <v>7.6000000000000005</v>
      </c>
    </row>
    <row r="221" spans="1:7" ht="11.25">
      <c r="A221" s="11">
        <v>0.007680000000000001</v>
      </c>
      <c r="B221" s="11">
        <f t="shared" si="6"/>
        <v>0.5644219543290829</v>
      </c>
      <c r="C221" s="11">
        <f t="shared" si="7"/>
        <v>-7.90683607791226</v>
      </c>
      <c r="D221" s="11">
        <f t="shared" si="8"/>
        <v>0.40347161851254965</v>
      </c>
      <c r="E221" s="11">
        <f t="shared" si="9"/>
        <v>31.259028381487468</v>
      </c>
      <c r="F221" s="11">
        <f t="shared" si="10"/>
        <v>31.66250000000002</v>
      </c>
      <c r="G221" s="11">
        <f t="shared" si="11"/>
        <v>7.6800000000000015</v>
      </c>
    </row>
    <row r="222" spans="1:7" ht="11.25">
      <c r="A222" s="11">
        <v>0.00776</v>
      </c>
      <c r="B222" s="11">
        <f t="shared" si="6"/>
        <v>0.8133263283159371</v>
      </c>
      <c r="C222" s="11">
        <f t="shared" si="7"/>
        <v>-7.851714540056291</v>
      </c>
      <c r="D222" s="11">
        <f t="shared" si="8"/>
        <v>0.8377893907343305</v>
      </c>
      <c r="E222" s="11">
        <f t="shared" si="9"/>
        <v>30.82471060926568</v>
      </c>
      <c r="F222" s="11">
        <f t="shared" si="10"/>
        <v>31.66250000000001</v>
      </c>
      <c r="G222" s="11">
        <f t="shared" si="11"/>
        <v>7.760000000000001</v>
      </c>
    </row>
    <row r="223" spans="1:7" ht="11.25">
      <c r="A223" s="11">
        <v>0.007840000000000001</v>
      </c>
      <c r="B223" s="11">
        <f t="shared" si="6"/>
        <v>1.0601761454140852</v>
      </c>
      <c r="C223" s="11">
        <f t="shared" si="7"/>
        <v>-7.776758658180174</v>
      </c>
      <c r="D223" s="11">
        <f t="shared" si="8"/>
        <v>1.4235123862098682</v>
      </c>
      <c r="E223" s="11">
        <f t="shared" si="9"/>
        <v>30.238987613790155</v>
      </c>
      <c r="F223" s="11">
        <f t="shared" si="10"/>
        <v>31.662500000000023</v>
      </c>
      <c r="G223" s="11">
        <f t="shared" si="11"/>
        <v>7.840000000000002</v>
      </c>
    </row>
    <row r="224" spans="1:9" ht="11.25">
      <c r="A224" s="11">
        <v>0.00792</v>
      </c>
      <c r="B224" s="11">
        <f t="shared" si="6"/>
        <v>1.304347834278858</v>
      </c>
      <c r="C224" s="11">
        <f t="shared" si="7"/>
        <v>-7.682157779558303</v>
      </c>
      <c r="D224" s="11">
        <f t="shared" si="8"/>
        <v>2.154725924985935</v>
      </c>
      <c r="E224" s="11">
        <f t="shared" si="9"/>
        <v>29.507774075014083</v>
      </c>
      <c r="F224" s="11">
        <f t="shared" si="10"/>
        <v>31.66250000000002</v>
      </c>
      <c r="G224" s="11">
        <f t="shared" si="11"/>
        <v>7.92</v>
      </c>
      <c r="H224" s="22"/>
      <c r="I224" s="22"/>
    </row>
    <row r="225" spans="1:7" ht="11.25">
      <c r="A225" s="11">
        <v>0.008</v>
      </c>
      <c r="B225" s="11">
        <f t="shared" si="6"/>
        <v>1.5452245888289609</v>
      </c>
      <c r="C225" s="11">
        <f t="shared" si="7"/>
        <v>-7.568150877011408</v>
      </c>
      <c r="D225" s="11">
        <f t="shared" si="8"/>
        <v>3.0240461513957455</v>
      </c>
      <c r="E225" s="11">
        <f t="shared" si="9"/>
        <v>28.63845384860427</v>
      </c>
      <c r="F225" s="11">
        <f t="shared" si="10"/>
        <v>31.662500000000016</v>
      </c>
      <c r="G225" s="11">
        <f t="shared" si="11"/>
        <v>8</v>
      </c>
    </row>
    <row r="226" spans="1:7" ht="11.25">
      <c r="A226" s="11">
        <v>0.00808</v>
      </c>
      <c r="B226" s="11">
        <f t="shared" si="6"/>
        <v>1.7821979263703502</v>
      </c>
      <c r="C226" s="11">
        <f t="shared" si="7"/>
        <v>-7.435025945233416</v>
      </c>
      <c r="D226" s="11">
        <f t="shared" si="8"/>
        <v>4.02269459685299</v>
      </c>
      <c r="E226" s="11">
        <f t="shared" si="9"/>
        <v>27.63980540314703</v>
      </c>
      <c r="F226" s="11">
        <f t="shared" si="10"/>
        <v>31.66250000000002</v>
      </c>
      <c r="G226" s="11">
        <f t="shared" si="11"/>
        <v>8.08</v>
      </c>
    </row>
    <row r="227" spans="1:7" ht="11.25">
      <c r="A227" s="11">
        <v>0.00816</v>
      </c>
      <c r="B227" s="11">
        <f t="shared" si="6"/>
        <v>2.014669224694285</v>
      </c>
      <c r="C227" s="11">
        <f t="shared" si="7"/>
        <v>-7.283119273283368</v>
      </c>
      <c r="D227" s="11">
        <f t="shared" si="8"/>
        <v>5.1405868255641884</v>
      </c>
      <c r="E227" s="11">
        <f t="shared" si="9"/>
        <v>26.521913174435824</v>
      </c>
      <c r="F227" s="11">
        <f t="shared" si="10"/>
        <v>31.662500000000012</v>
      </c>
      <c r="G227" s="11">
        <f t="shared" si="11"/>
        <v>8.16</v>
      </c>
    </row>
    <row r="228" spans="1:7" ht="11.25">
      <c r="A228" s="11">
        <v>0.00824</v>
      </c>
      <c r="B228" s="11">
        <f t="shared" si="6"/>
        <v>2.242051234266628</v>
      </c>
      <c r="C228" s="11">
        <f t="shared" si="7"/>
        <v>-7.112814595080152</v>
      </c>
      <c r="D228" s="11">
        <f t="shared" si="8"/>
        <v>6.366434268007399</v>
      </c>
      <c r="E228" s="11">
        <f t="shared" si="9"/>
        <v>25.29606573199261</v>
      </c>
      <c r="F228" s="11">
        <f t="shared" si="10"/>
        <v>31.66250000000001</v>
      </c>
      <c r="G228" s="11">
        <f t="shared" si="11"/>
        <v>8.24</v>
      </c>
    </row>
    <row r="229" spans="1:7" ht="11.25">
      <c r="A229" s="11">
        <v>0.008320000000000001</v>
      </c>
      <c r="B229" s="11">
        <f t="shared" si="6"/>
        <v>2.4637695616884874</v>
      </c>
      <c r="C229" s="11">
        <f t="shared" si="7"/>
        <v>-6.924542120045984</v>
      </c>
      <c r="D229" s="11">
        <f t="shared" si="8"/>
        <v>7.687858213854545</v>
      </c>
      <c r="E229" s="11">
        <f t="shared" si="9"/>
        <v>23.974641786145458</v>
      </c>
      <c r="F229" s="11">
        <f t="shared" si="10"/>
        <v>31.6625</v>
      </c>
      <c r="G229" s="11">
        <f t="shared" si="11"/>
        <v>8.32</v>
      </c>
    </row>
    <row r="230" spans="1:7" ht="11.25">
      <c r="A230" s="11">
        <v>0.008400000000000001</v>
      </c>
      <c r="B230" s="11">
        <f t="shared" si="6"/>
        <v>2.6792641206807097</v>
      </c>
      <c r="C230" s="11">
        <f t="shared" si="7"/>
        <v>-6.718777446347398</v>
      </c>
      <c r="D230" s="11">
        <f t="shared" si="8"/>
        <v>9.091514813226775</v>
      </c>
      <c r="E230" s="11">
        <f t="shared" si="9"/>
        <v>22.570985186773235</v>
      </c>
      <c r="F230" s="11">
        <f t="shared" si="10"/>
        <v>31.66250000000001</v>
      </c>
      <c r="G230" s="11">
        <f t="shared" si="11"/>
        <v>8.4</v>
      </c>
    </row>
    <row r="231" spans="1:7" ht="11.25">
      <c r="A231" s="11">
        <v>0.008480000000000001</v>
      </c>
      <c r="B231" s="11">
        <f t="shared" si="6"/>
        <v>2.8879905469269844</v>
      </c>
      <c r="C231" s="11">
        <f t="shared" si="7"/>
        <v>-6.496040359478946</v>
      </c>
      <c r="D231" s="11">
        <f t="shared" si="8"/>
        <v>10.563229824010332</v>
      </c>
      <c r="E231" s="11">
        <f t="shared" si="9"/>
        <v>21.09927017598968</v>
      </c>
      <c r="F231" s="11">
        <f t="shared" si="10"/>
        <v>31.662500000000012</v>
      </c>
      <c r="G231" s="11">
        <f t="shared" si="11"/>
        <v>8.480000000000002</v>
      </c>
    </row>
    <row r="232" spans="1:7" ht="11.25">
      <c r="A232" s="11">
        <v>0.00856</v>
      </c>
      <c r="B232" s="11">
        <f t="shared" si="6"/>
        <v>3.089421573201379</v>
      </c>
      <c r="C232" s="11">
        <f t="shared" si="7"/>
        <v>-6.2568935192246204</v>
      </c>
      <c r="D232" s="11">
        <f t="shared" si="8"/>
        <v>12.088141744542478</v>
      </c>
      <c r="E232" s="11">
        <f t="shared" si="9"/>
        <v>19.574358255457526</v>
      </c>
      <c r="F232" s="11">
        <f t="shared" si="10"/>
        <v>31.6625</v>
      </c>
      <c r="G232" s="11">
        <f t="shared" si="11"/>
        <v>8.56</v>
      </c>
    </row>
    <row r="233" spans="1:7" ht="11.25">
      <c r="A233" s="11">
        <v>0.00864</v>
      </c>
      <c r="B233" s="11">
        <f t="shared" si="6"/>
        <v>3.2830483613067085</v>
      </c>
      <c r="C233" s="11">
        <f t="shared" si="7"/>
        <v>-6.001941038313769</v>
      </c>
      <c r="D233" s="11">
        <f t="shared" si="8"/>
        <v>13.650851886302526</v>
      </c>
      <c r="E233" s="11">
        <f t="shared" si="9"/>
        <v>18.011648113697476</v>
      </c>
      <c r="F233" s="11">
        <f t="shared" si="10"/>
        <v>31.6625</v>
      </c>
      <c r="G233" s="11">
        <f t="shared" si="11"/>
        <v>8.64</v>
      </c>
    </row>
    <row r="234" spans="1:7" ht="11.25">
      <c r="A234" s="11">
        <v>0.00872</v>
      </c>
      <c r="B234" s="11">
        <f t="shared" si="6"/>
        <v>3.4683817874589633</v>
      </c>
      <c r="C234" s="11">
        <f t="shared" si="7"/>
        <v>-5.731826956362116</v>
      </c>
      <c r="D234" s="11">
        <f t="shared" si="8"/>
        <v>15.235579871160313</v>
      </c>
      <c r="E234" s="11">
        <f t="shared" si="9"/>
        <v>16.4269201288397</v>
      </c>
      <c r="F234" s="11">
        <f t="shared" si="10"/>
        <v>31.662500000000016</v>
      </c>
      <c r="G234" s="11">
        <f t="shared" si="11"/>
        <v>8.72</v>
      </c>
    </row>
    <row r="235" spans="1:7" ht="11.25">
      <c r="A235" s="11">
        <v>0.0088</v>
      </c>
      <c r="B235" s="11">
        <f t="shared" si="6"/>
        <v>3.644953677870872</v>
      </c>
      <c r="C235" s="11">
        <f t="shared" si="7"/>
        <v>-5.447233612952801</v>
      </c>
      <c r="D235" s="11">
        <f t="shared" si="8"/>
        <v>16.826322982958597</v>
      </c>
      <c r="E235" s="11">
        <f t="shared" si="9"/>
        <v>14.836177017041416</v>
      </c>
      <c r="F235" s="11">
        <f t="shared" si="10"/>
        <v>31.662500000000016</v>
      </c>
      <c r="G235" s="11">
        <f t="shared" si="11"/>
        <v>8.8</v>
      </c>
    </row>
    <row r="236" spans="1:7" ht="11.25">
      <c r="A236" s="11">
        <v>0.00888</v>
      </c>
      <c r="B236" s="11">
        <f t="shared" si="6"/>
        <v>3.8123179914133534</v>
      </c>
      <c r="C236" s="11">
        <f t="shared" si="7"/>
        <v>-5.148879923967209</v>
      </c>
      <c r="D236" s="11">
        <f t="shared" si="8"/>
        <v>18.40701776428372</v>
      </c>
      <c r="E236" s="11">
        <f t="shared" si="9"/>
        <v>13.255482235716288</v>
      </c>
      <c r="F236" s="11">
        <f t="shared" si="10"/>
        <v>31.66250000000001</v>
      </c>
      <c r="G236" s="11">
        <f t="shared" si="11"/>
        <v>8.88</v>
      </c>
    </row>
    <row r="237" spans="1:7" ht="11.25">
      <c r="A237" s="11">
        <v>0.008960000000000001</v>
      </c>
      <c r="B237" s="11">
        <f t="shared" si="6"/>
        <v>3.9700519463672546</v>
      </c>
      <c r="C237" s="11">
        <f t="shared" si="7"/>
        <v>-4.837519565519891</v>
      </c>
      <c r="D237" s="11">
        <f t="shared" si="8"/>
        <v>19.961702226606132</v>
      </c>
      <c r="E237" s="11">
        <f t="shared" si="9"/>
        <v>11.700797773393877</v>
      </c>
      <c r="F237" s="11">
        <f t="shared" si="10"/>
        <v>31.66250000000001</v>
      </c>
      <c r="G237" s="11">
        <f t="shared" si="11"/>
        <v>8.96</v>
      </c>
    </row>
    <row r="238" spans="1:7" ht="11.25">
      <c r="A238" s="11">
        <v>0.009040000000000001</v>
      </c>
      <c r="B238" s="11">
        <f t="shared" si="6"/>
        <v>4.117757088419161</v>
      </c>
      <c r="C238" s="11">
        <f t="shared" si="7"/>
        <v>-4.51393907008501</v>
      </c>
      <c r="D238" s="11">
        <f t="shared" si="8"/>
        <v>21.47467703578004</v>
      </c>
      <c r="E238" s="11">
        <f t="shared" si="9"/>
        <v>10.187822964219965</v>
      </c>
      <c r="F238" s="11">
        <f t="shared" si="10"/>
        <v>31.662500000000005</v>
      </c>
      <c r="G238" s="11">
        <f t="shared" si="11"/>
        <v>9.040000000000001</v>
      </c>
    </row>
    <row r="239" spans="1:7" ht="11.25">
      <c r="A239" s="11">
        <v>0.009120000000000001</v>
      </c>
      <c r="B239" s="11">
        <f t="shared" si="6"/>
        <v>4.255060297203317</v>
      </c>
      <c r="C239" s="11">
        <f t="shared" si="7"/>
        <v>-4.178955839623872</v>
      </c>
      <c r="D239" s="11">
        <f t="shared" si="8"/>
        <v>22.930664045236774</v>
      </c>
      <c r="E239" s="11">
        <f t="shared" si="9"/>
        <v>8.73183595476323</v>
      </c>
      <c r="F239" s="11">
        <f t="shared" si="10"/>
        <v>31.662500000000005</v>
      </c>
      <c r="G239" s="11">
        <f t="shared" si="11"/>
        <v>9.120000000000001</v>
      </c>
    </row>
    <row r="240" spans="1:7" ht="11.25">
      <c r="A240" s="11">
        <v>0.009200000000000002</v>
      </c>
      <c r="B240" s="11">
        <f t="shared" si="6"/>
        <v>4.38161472884706</v>
      </c>
      <c r="C240" s="11">
        <f t="shared" si="7"/>
        <v>-3.8334160807325146</v>
      </c>
      <c r="D240" s="11">
        <f t="shared" si="8"/>
        <v>24.314960575990682</v>
      </c>
      <c r="E240" s="11">
        <f t="shared" si="9"/>
        <v>7.347539424009316</v>
      </c>
      <c r="F240" s="11">
        <f t="shared" si="10"/>
        <v>31.662499999999998</v>
      </c>
      <c r="G240" s="11">
        <f t="shared" si="11"/>
        <v>9.200000000000001</v>
      </c>
    </row>
    <row r="241" spans="1:7" ht="11.25">
      <c r="A241" s="11">
        <v>0.00928</v>
      </c>
      <c r="B241" s="11">
        <f t="shared" si="6"/>
        <v>4.497100692138782</v>
      </c>
      <c r="C241" s="11">
        <f t="shared" si="7"/>
        <v>-3.4781926670254277</v>
      </c>
      <c r="D241" s="11">
        <f t="shared" si="8"/>
        <v>25.613587885525273</v>
      </c>
      <c r="E241" s="11">
        <f t="shared" si="9"/>
        <v>6.048912114474729</v>
      </c>
      <c r="F241" s="11">
        <f t="shared" si="10"/>
        <v>31.6625</v>
      </c>
      <c r="G241" s="11">
        <f t="shared" si="11"/>
        <v>9.28</v>
      </c>
    </row>
    <row r="242" spans="1:7" ht="11.25">
      <c r="A242" s="11">
        <v>0.00936</v>
      </c>
      <c r="B242" s="11">
        <f t="shared" si="6"/>
        <v>4.601226456105117</v>
      </c>
      <c r="C242" s="11">
        <f t="shared" si="7"/>
        <v>-3.1141829341552727</v>
      </c>
      <c r="D242" s="11">
        <f t="shared" si="8"/>
        <v>26.813432326308032</v>
      </c>
      <c r="E242" s="11">
        <f t="shared" si="9"/>
        <v>4.849067673691971</v>
      </c>
      <c r="F242" s="11">
        <f t="shared" si="10"/>
        <v>31.6625</v>
      </c>
      <c r="G242" s="11">
        <f t="shared" si="11"/>
        <v>9.36</v>
      </c>
    </row>
    <row r="243" spans="1:7" ht="11.25">
      <c r="A243" s="11">
        <v>0.00944</v>
      </c>
      <c r="B243" s="11">
        <f t="shared" si="6"/>
        <v>4.69372898695728</v>
      </c>
      <c r="C243" s="11">
        <f t="shared" si="7"/>
        <v>-2.7423064130387367</v>
      </c>
      <c r="D243" s="11">
        <f t="shared" si="8"/>
        <v>27.902377768503314</v>
      </c>
      <c r="E243" s="11">
        <f t="shared" si="9"/>
        <v>3.760122231496691</v>
      </c>
      <c r="F243" s="11">
        <f t="shared" si="10"/>
        <v>31.662500000000005</v>
      </c>
      <c r="G243" s="11">
        <f t="shared" si="11"/>
        <v>9.440000000000001</v>
      </c>
    </row>
    <row r="244" spans="1:7" ht="11.25">
      <c r="A244" s="11">
        <v>0.00952</v>
      </c>
      <c r="B244" s="11">
        <f t="shared" si="6"/>
        <v>4.774374612545033</v>
      </c>
      <c r="C244" s="11">
        <f t="shared" si="7"/>
        <v>-2.3635025070144287</v>
      </c>
      <c r="D244" s="11">
        <f t="shared" si="8"/>
        <v>28.869427949668257</v>
      </c>
      <c r="E244" s="11">
        <f t="shared" si="9"/>
        <v>2.7930720503317445</v>
      </c>
      <c r="F244" s="11">
        <f t="shared" si="10"/>
        <v>31.6625</v>
      </c>
      <c r="G244" s="11">
        <f t="shared" si="11"/>
        <v>9.520000000000001</v>
      </c>
    </row>
    <row r="245" spans="1:7" ht="11.25">
      <c r="A245" s="11">
        <v>0.009600000000000001</v>
      </c>
      <c r="B245" s="11">
        <f t="shared" si="6"/>
        <v>4.842959612639694</v>
      </c>
      <c r="C245" s="11">
        <f t="shared" si="7"/>
        <v>-1.9787281188008625</v>
      </c>
      <c r="D245" s="11">
        <f t="shared" si="8"/>
        <v>29.704817515933396</v>
      </c>
      <c r="E245" s="11">
        <f t="shared" si="9"/>
        <v>1.9576824840666005</v>
      </c>
      <c r="F245" s="11">
        <f t="shared" si="10"/>
        <v>31.662499999999998</v>
      </c>
      <c r="G245" s="11">
        <f t="shared" si="11"/>
        <v>9.600000000000001</v>
      </c>
    </row>
    <row r="246" spans="1:7" ht="11.25">
      <c r="A246" s="11">
        <v>0.009680000000000001</v>
      </c>
      <c r="B246" s="11">
        <f t="shared" si="6"/>
        <v>4.899310733555137</v>
      </c>
      <c r="C246" s="11">
        <f t="shared" si="7"/>
        <v>-1.5889552332488528</v>
      </c>
      <c r="D246" s="11">
        <f t="shared" si="8"/>
        <v>30.400110633365543</v>
      </c>
      <c r="E246" s="11">
        <f t="shared" si="9"/>
        <v>1.2623893666344579</v>
      </c>
      <c r="F246" s="11">
        <f t="shared" si="10"/>
        <v>31.6625</v>
      </c>
      <c r="G246" s="11">
        <f t="shared" si="11"/>
        <v>9.680000000000001</v>
      </c>
    </row>
    <row r="247" spans="1:7" ht="11.25">
      <c r="A247" s="11">
        <v>0.009760000000000001</v>
      </c>
      <c r="B247" s="11">
        <f t="shared" si="6"/>
        <v>4.94328562580674</v>
      </c>
      <c r="C247" s="11">
        <f t="shared" si="7"/>
        <v>-1.195168461994805</v>
      </c>
      <c r="D247" s="11">
        <f t="shared" si="8"/>
        <v>30.94828617372649</v>
      </c>
      <c r="E247" s="11">
        <f t="shared" si="9"/>
        <v>0.714213826273514</v>
      </c>
      <c r="F247" s="11">
        <f t="shared" si="10"/>
        <v>31.662500000000005</v>
      </c>
      <c r="G247" s="11">
        <f t="shared" si="11"/>
        <v>9.760000000000002</v>
      </c>
    </row>
    <row r="248" spans="1:7" ht="11.25">
      <c r="A248" s="11">
        <v>0.009840000000000002</v>
      </c>
      <c r="B248" s="11">
        <f t="shared" si="6"/>
        <v>4.974773203702745</v>
      </c>
      <c r="C248" s="11">
        <f t="shared" si="7"/>
        <v>-0.7983625562171633</v>
      </c>
      <c r="D248" s="11">
        <f t="shared" si="8"/>
        <v>31.343808614415195</v>
      </c>
      <c r="E248" s="11">
        <f t="shared" si="9"/>
        <v>0.3186913855848016</v>
      </c>
      <c r="F248" s="11">
        <f t="shared" si="10"/>
        <v>31.662499999999998</v>
      </c>
      <c r="G248" s="11">
        <f t="shared" si="11"/>
        <v>9.840000000000002</v>
      </c>
    </row>
    <row r="249" spans="1:7" ht="11.25">
      <c r="A249" s="11">
        <v>0.00992</v>
      </c>
      <c r="B249" s="11">
        <f t="shared" si="6"/>
        <v>4.993693925959633</v>
      </c>
      <c r="C249" s="11">
        <f t="shared" si="7"/>
        <v>-0.39953989377931437</v>
      </c>
      <c r="D249" s="11">
        <f t="shared" si="8"/>
        <v>31.582683936639405</v>
      </c>
      <c r="E249" s="11">
        <f t="shared" si="9"/>
        <v>0.07981606336059291</v>
      </c>
      <c r="F249" s="11">
        <f t="shared" si="10"/>
        <v>31.662499999999998</v>
      </c>
      <c r="G249" s="11">
        <f t="shared" si="11"/>
        <v>9.92</v>
      </c>
    </row>
    <row r="250" spans="1:7" ht="11.25">
      <c r="A250" s="11">
        <v>0.01</v>
      </c>
      <c r="B250" s="11">
        <f t="shared" si="6"/>
        <v>4.999999996632653</v>
      </c>
      <c r="C250" s="11">
        <f t="shared" si="7"/>
        <v>0.0002920528935407214</v>
      </c>
      <c r="D250" s="11">
        <f t="shared" si="8"/>
        <v>31.662499957352544</v>
      </c>
      <c r="E250" s="11">
        <f t="shared" si="9"/>
        <v>4.264744631275398E-08</v>
      </c>
      <c r="F250" s="11">
        <f t="shared" si="10"/>
        <v>31.66249999999999</v>
      </c>
      <c r="G250" s="11">
        <f t="shared" si="11"/>
        <v>10</v>
      </c>
    </row>
    <row r="251" spans="1:7" ht="11.25">
      <c r="A251" s="11">
        <v>0.01008</v>
      </c>
      <c r="B251" s="11">
        <f t="shared" si="6"/>
        <v>4.99367548585394</v>
      </c>
      <c r="C251" s="11">
        <f t="shared" si="7"/>
        <v>0.40012326180683033</v>
      </c>
      <c r="D251" s="11">
        <f t="shared" si="8"/>
        <v>31.582450687680534</v>
      </c>
      <c r="E251" s="11">
        <f t="shared" si="9"/>
        <v>0.08004931231946866</v>
      </c>
      <c r="F251" s="11">
        <f t="shared" si="10"/>
        <v>31.6625</v>
      </c>
      <c r="G251" s="11">
        <f t="shared" si="11"/>
        <v>10.08</v>
      </c>
    </row>
    <row r="252" spans="1:7" ht="11.25">
      <c r="A252" s="11">
        <v>0.01016</v>
      </c>
      <c r="B252" s="11">
        <f t="shared" si="6"/>
        <v>4.9747363700732095</v>
      </c>
      <c r="C252" s="11">
        <f t="shared" si="7"/>
        <v>0.7989437128296353</v>
      </c>
      <c r="D252" s="11">
        <f t="shared" si="8"/>
        <v>31.343344471864995</v>
      </c>
      <c r="E252" s="11">
        <f t="shared" si="9"/>
        <v>0.31915552813500137</v>
      </c>
      <c r="F252" s="11">
        <f t="shared" si="10"/>
        <v>31.662499999999998</v>
      </c>
      <c r="G252" s="11">
        <f t="shared" si="11"/>
        <v>10.16</v>
      </c>
    </row>
    <row r="253" spans="1:7" ht="11.25">
      <c r="A253" s="11">
        <v>0.01024</v>
      </c>
      <c r="B253" s="11">
        <f t="shared" si="6"/>
        <v>4.943230491699394</v>
      </c>
      <c r="C253" s="11">
        <f t="shared" si="7"/>
        <v>1.1957459391230318</v>
      </c>
      <c r="D253" s="11">
        <f t="shared" si="8"/>
        <v>30.947595824535387</v>
      </c>
      <c r="E253" s="11">
        <f t="shared" si="9"/>
        <v>0.7149041754646105</v>
      </c>
      <c r="F253" s="11">
        <f t="shared" si="10"/>
        <v>31.662499999999998</v>
      </c>
      <c r="G253" s="11">
        <f t="shared" si="11"/>
        <v>10.24</v>
      </c>
    </row>
    <row r="254" spans="1:7" ht="11.25">
      <c r="A254" s="11">
        <v>0.010320000000000001</v>
      </c>
      <c r="B254" s="11">
        <f aca="true" t="shared" si="12" ref="B254:B317">IF($B$13=1,$M$21/$M$27*EXP(-$M$23*A254)*COS($M$24*A254+$M$25),IF($B$13=2,0,$M$21/($M$31-$M$32)*($M$31*EXP(-$M$32*A254)-$M$32*EXP(-$M$31*A254))))</f>
        <v>4.899237438245147</v>
      </c>
      <c r="C254" s="11">
        <f aca="true" t="shared" si="13" ref="C254:C317">IF($B$13=1,1000*$M$24*$M$26/$M$27^2*EXP(-$M$23*A254)*SIN($M$24*A254),IF($B$13=2,0,1000*$M$34*(EXP(-$M$32*A254)-EXP(-$M$31*A254))))</f>
        <v>1.5895275721184667</v>
      </c>
      <c r="D254" s="11">
        <f aca="true" t="shared" si="14" ref="D254:D317">1000000*0.5*$B$26*0.000001*B254^2</f>
        <v>30.399201048737588</v>
      </c>
      <c r="E254" s="11">
        <f aca="true" t="shared" si="15" ref="E254:E317">1000000*0.5*$D$21*0.001*(C254/1000)^2</f>
        <v>1.263298951262414</v>
      </c>
      <c r="F254" s="11">
        <f aca="true" t="shared" si="16" ref="F254:F317">D254+E254</f>
        <v>31.6625</v>
      </c>
      <c r="G254" s="11">
        <f aca="true" t="shared" si="17" ref="G254:G317">A254*1000</f>
        <v>10.32</v>
      </c>
    </row>
    <row r="255" spans="1:7" ht="11.25">
      <c r="A255" s="11">
        <v>0.010400000000000001</v>
      </c>
      <c r="B255" s="11">
        <f t="shared" si="12"/>
        <v>4.842868341279538</v>
      </c>
      <c r="C255" s="11">
        <f t="shared" si="13"/>
        <v>1.9792938736173062</v>
      </c>
      <c r="D255" s="11">
        <f t="shared" si="14"/>
        <v>29.7036978809305</v>
      </c>
      <c r="E255" s="11">
        <f t="shared" si="15"/>
        <v>1.9588021190695002</v>
      </c>
      <c r="F255" s="11">
        <f t="shared" si="16"/>
        <v>31.662499999999998</v>
      </c>
      <c r="G255" s="11">
        <f t="shared" si="17"/>
        <v>10.400000000000002</v>
      </c>
    </row>
    <row r="256" spans="1:7" ht="11.25">
      <c r="A256" s="11">
        <v>0.010480000000000001</v>
      </c>
      <c r="B256" s="11">
        <f t="shared" si="12"/>
        <v>4.774265595696779</v>
      </c>
      <c r="C256" s="11">
        <f t="shared" si="13"/>
        <v>2.364060248615257</v>
      </c>
      <c r="D256" s="11">
        <f t="shared" si="14"/>
        <v>28.868109570458586</v>
      </c>
      <c r="E256" s="11">
        <f t="shared" si="15"/>
        <v>2.7943904295414157</v>
      </c>
      <c r="F256" s="11">
        <f t="shared" si="16"/>
        <v>31.6625</v>
      </c>
      <c r="G256" s="11">
        <f t="shared" si="17"/>
        <v>10.480000000000002</v>
      </c>
    </row>
    <row r="257" spans="1:7" ht="11.25">
      <c r="A257" s="11">
        <v>0.010560000000000002</v>
      </c>
      <c r="B257" s="11">
        <f t="shared" si="12"/>
        <v>4.693602500010166</v>
      </c>
      <c r="C257" s="11">
        <f t="shared" si="13"/>
        <v>2.7428547325037917</v>
      </c>
      <c r="D257" s="11">
        <f t="shared" si="14"/>
        <v>27.90087395819078</v>
      </c>
      <c r="E257" s="11">
        <f t="shared" si="15"/>
        <v>3.7616260418092238</v>
      </c>
      <c r="F257" s="11">
        <f t="shared" si="16"/>
        <v>31.6625</v>
      </c>
      <c r="G257" s="11">
        <f t="shared" si="17"/>
        <v>10.560000000000002</v>
      </c>
    </row>
    <row r="258" spans="1:7" ht="11.25">
      <c r="A258" s="11">
        <v>0.01064</v>
      </c>
      <c r="B258" s="11">
        <f t="shared" si="12"/>
        <v>4.601082818579883</v>
      </c>
      <c r="C258" s="11">
        <f t="shared" si="13"/>
        <v>3.1147204463658205</v>
      </c>
      <c r="D258" s="11">
        <f t="shared" si="14"/>
        <v>26.811758270495357</v>
      </c>
      <c r="E258" s="11">
        <f t="shared" si="15"/>
        <v>4.850741729504647</v>
      </c>
      <c r="F258" s="11">
        <f t="shared" si="16"/>
        <v>31.662500000000005</v>
      </c>
      <c r="G258" s="11">
        <f t="shared" si="17"/>
        <v>10.64</v>
      </c>
    </row>
    <row r="259" spans="1:7" ht="11.25">
      <c r="A259" s="11">
        <v>0.01072</v>
      </c>
      <c r="B259" s="11">
        <f t="shared" si="12"/>
        <v>4.496940266880519</v>
      </c>
      <c r="C259" s="11">
        <f t="shared" si="13"/>
        <v>3.4787180141631224</v>
      </c>
      <c r="D259" s="11">
        <f t="shared" si="14"/>
        <v>25.6117604889685</v>
      </c>
      <c r="E259" s="11">
        <f t="shared" si="15"/>
        <v>6.050739511031509</v>
      </c>
      <c r="F259" s="11">
        <f t="shared" si="16"/>
        <v>31.66250000000001</v>
      </c>
      <c r="G259" s="11">
        <f t="shared" si="17"/>
        <v>10.72</v>
      </c>
    </row>
    <row r="260" spans="1:7" ht="11.25">
      <c r="A260" s="11">
        <v>0.0108</v>
      </c>
      <c r="B260" s="11">
        <f t="shared" si="12"/>
        <v>4.381437921108623</v>
      </c>
      <c r="C260" s="11">
        <f t="shared" si="13"/>
        <v>3.8339279357093994</v>
      </c>
      <c r="D260" s="11">
        <f t="shared" si="14"/>
        <v>24.31299829189354</v>
      </c>
      <c r="E260" s="11">
        <f t="shared" si="15"/>
        <v>7.349501708106468</v>
      </c>
      <c r="F260" s="11">
        <f t="shared" si="16"/>
        <v>31.66250000000001</v>
      </c>
      <c r="G260" s="11">
        <f t="shared" si="17"/>
        <v>10.8</v>
      </c>
    </row>
    <row r="261" spans="1:7" ht="11.25">
      <c r="A261" s="11">
        <v>0.01088</v>
      </c>
      <c r="B261" s="11">
        <f t="shared" si="12"/>
        <v>4.254867553621615</v>
      </c>
      <c r="C261" s="11">
        <f t="shared" si="13"/>
        <v>4.179452909434749</v>
      </c>
      <c r="D261" s="11">
        <f t="shared" si="14"/>
        <v>22.928586688908705</v>
      </c>
      <c r="E261" s="11">
        <f t="shared" si="15"/>
        <v>8.733913311091294</v>
      </c>
      <c r="F261" s="11">
        <f t="shared" si="16"/>
        <v>31.6625</v>
      </c>
      <c r="G261" s="11">
        <f t="shared" si="17"/>
        <v>10.88</v>
      </c>
    </row>
    <row r="262" spans="1:7" ht="11.25">
      <c r="A262" s="11">
        <v>0.010960000000000001</v>
      </c>
      <c r="B262" s="11">
        <f t="shared" si="12"/>
        <v>4.1175488958869</v>
      </c>
      <c r="C262" s="11">
        <f t="shared" si="13"/>
        <v>4.514420099073722</v>
      </c>
      <c r="D262" s="11">
        <f t="shared" si="14"/>
        <v>21.472505584539604</v>
      </c>
      <c r="E262" s="11">
        <f t="shared" si="15"/>
        <v>10.189994415460399</v>
      </c>
      <c r="F262" s="11">
        <f t="shared" si="16"/>
        <v>31.6625</v>
      </c>
      <c r="G262" s="11">
        <f t="shared" si="17"/>
        <v>10.96</v>
      </c>
    </row>
    <row r="263" spans="1:7" ht="11.25">
      <c r="A263" s="11">
        <v>0.011040000000000001</v>
      </c>
      <c r="B263" s="11">
        <f t="shared" si="12"/>
        <v>3.9698288308029777</v>
      </c>
      <c r="C263" s="11">
        <f t="shared" si="13"/>
        <v>4.837983338551282</v>
      </c>
      <c r="D263" s="11">
        <f t="shared" si="14"/>
        <v>19.9594586079501</v>
      </c>
      <c r="E263" s="11">
        <f t="shared" si="15"/>
        <v>11.7030413920499</v>
      </c>
      <c r="F263" s="11">
        <f t="shared" si="16"/>
        <v>31.6625</v>
      </c>
      <c r="G263" s="11">
        <f t="shared" si="17"/>
        <v>11.040000000000001</v>
      </c>
    </row>
    <row r="264" spans="1:7" ht="11.25">
      <c r="A264" s="11">
        <v>0.011120000000000001</v>
      </c>
      <c r="B264" s="11">
        <f t="shared" si="12"/>
        <v>3.812080516432925</v>
      </c>
      <c r="C264" s="11">
        <f t="shared" si="13"/>
        <v>5.149325269496665</v>
      </c>
      <c r="D264" s="11">
        <f t="shared" si="14"/>
        <v>18.404724634461555</v>
      </c>
      <c r="E264" s="11">
        <f t="shared" si="15"/>
        <v>13.257775365538452</v>
      </c>
      <c r="F264" s="11">
        <f t="shared" si="16"/>
        <v>31.66250000000001</v>
      </c>
      <c r="G264" s="11">
        <f t="shared" si="17"/>
        <v>11.120000000000001</v>
      </c>
    </row>
    <row r="265" spans="1:7" ht="11.25">
      <c r="A265" s="11">
        <v>0.011200000000000002</v>
      </c>
      <c r="B265" s="11">
        <f t="shared" si="12"/>
        <v>3.644702443363709</v>
      </c>
      <c r="C265" s="11">
        <f t="shared" si="13"/>
        <v>5.447659405985723</v>
      </c>
      <c r="D265" s="11">
        <f t="shared" si="14"/>
        <v>16.82400349818765</v>
      </c>
      <c r="E265" s="11">
        <f t="shared" si="15"/>
        <v>14.83849650181236</v>
      </c>
      <c r="F265" s="11">
        <f t="shared" si="16"/>
        <v>31.66250000000001</v>
      </c>
      <c r="G265" s="11">
        <f t="shared" si="17"/>
        <v>11.200000000000001</v>
      </c>
    </row>
    <row r="266" spans="1:7" ht="11.25">
      <c r="A266" s="11">
        <v>0.01128</v>
      </c>
      <c r="B266" s="11">
        <f t="shared" si="12"/>
        <v>3.4681174280726506</v>
      </c>
      <c r="C266" s="11">
        <f t="shared" si="13"/>
        <v>5.732232121295781</v>
      </c>
      <c r="D266" s="11">
        <f t="shared" si="14"/>
        <v>15.233257453792442</v>
      </c>
      <c r="E266" s="11">
        <f t="shared" si="15"/>
        <v>16.429242546207565</v>
      </c>
      <c r="F266" s="11">
        <f t="shared" si="16"/>
        <v>31.66250000000001</v>
      </c>
      <c r="G266" s="11">
        <f t="shared" si="17"/>
        <v>11.28</v>
      </c>
    </row>
    <row r="267" spans="1:7" ht="11.25">
      <c r="A267" s="11">
        <v>0.01136</v>
      </c>
      <c r="B267" s="11">
        <f t="shared" si="12"/>
        <v>3.2827715448437997</v>
      </c>
      <c r="C267" s="11">
        <f t="shared" si="13"/>
        <v>6.002324551654438</v>
      </c>
      <c r="D267" s="11">
        <f t="shared" si="14"/>
        <v>13.64854998830318</v>
      </c>
      <c r="E267" s="11">
        <f t="shared" si="15"/>
        <v>18.013950011696824</v>
      </c>
      <c r="F267" s="11">
        <f t="shared" si="16"/>
        <v>31.662500000000005</v>
      </c>
      <c r="G267" s="11">
        <f t="shared" si="17"/>
        <v>11.36</v>
      </c>
    </row>
    <row r="268" spans="1:7" ht="11.25">
      <c r="A268" s="11">
        <v>0.01144</v>
      </c>
      <c r="B268" s="11">
        <f t="shared" si="12"/>
        <v>3.0891329989324436</v>
      </c>
      <c r="C268" s="11">
        <f t="shared" si="13"/>
        <v>6.2572544121730065</v>
      </c>
      <c r="D268" s="11">
        <f t="shared" si="14"/>
        <v>12.08588361067073</v>
      </c>
      <c r="E268" s="11">
        <f t="shared" si="15"/>
        <v>19.576616389329278</v>
      </c>
      <c r="F268" s="11">
        <f t="shared" si="16"/>
        <v>31.66250000000001</v>
      </c>
      <c r="G268" s="11">
        <f t="shared" si="17"/>
        <v>11.440000000000001</v>
      </c>
    </row>
    <row r="269" spans="1:7" ht="11.25">
      <c r="A269" s="11">
        <v>0.01152</v>
      </c>
      <c r="B269" s="11">
        <f t="shared" si="12"/>
        <v>2.887690943824185</v>
      </c>
      <c r="C269" s="11">
        <f t="shared" si="13"/>
        <v>6.49637772037749</v>
      </c>
      <c r="D269" s="11">
        <f t="shared" si="14"/>
        <v>10.561038257091496</v>
      </c>
      <c r="E269" s="11">
        <f t="shared" si="15"/>
        <v>21.101461742908512</v>
      </c>
      <c r="F269" s="11">
        <f t="shared" si="16"/>
        <v>31.66250000000001</v>
      </c>
      <c r="G269" s="11">
        <f t="shared" si="17"/>
        <v>11.520000000000001</v>
      </c>
    </row>
    <row r="270" spans="1:7" ht="11.25">
      <c r="A270" s="11">
        <v>0.011600000000000001</v>
      </c>
      <c r="B270" s="11">
        <f t="shared" si="12"/>
        <v>2.678954245576332</v>
      </c>
      <c r="C270" s="11">
        <f t="shared" si="13"/>
        <v>6.71909042298323</v>
      </c>
      <c r="D270" s="11">
        <f t="shared" si="14"/>
        <v>9.089411943887528</v>
      </c>
      <c r="E270" s="11">
        <f t="shared" si="15"/>
        <v>22.573088056112482</v>
      </c>
      <c r="F270" s="11">
        <f t="shared" si="16"/>
        <v>31.66250000000001</v>
      </c>
      <c r="G270" s="11">
        <f t="shared" si="17"/>
        <v>11.600000000000001</v>
      </c>
    </row>
    <row r="271" spans="1:7" ht="11.25">
      <c r="A271" s="11">
        <v>0.011680000000000001</v>
      </c>
      <c r="B271" s="11">
        <f t="shared" si="12"/>
        <v>2.463450197363074</v>
      </c>
      <c r="C271" s="11">
        <f t="shared" si="13"/>
        <v>6.924829921803733</v>
      </c>
      <c r="D271" s="11">
        <f t="shared" si="14"/>
        <v>7.685865277045863</v>
      </c>
      <c r="E271" s="11">
        <f t="shared" si="15"/>
        <v>23.976634722954145</v>
      </c>
      <c r="F271" s="11">
        <f t="shared" si="16"/>
        <v>31.66250000000001</v>
      </c>
      <c r="G271" s="11">
        <f t="shared" si="17"/>
        <v>11.680000000000001</v>
      </c>
    </row>
    <row r="272" spans="1:7" ht="11.25">
      <c r="A272" s="11">
        <v>0.011760000000000001</v>
      </c>
      <c r="B272" s="11">
        <f t="shared" si="12"/>
        <v>2.2417231874716115</v>
      </c>
      <c r="C272" s="11">
        <f t="shared" si="13"/>
        <v>7.113076494939102</v>
      </c>
      <c r="D272" s="11">
        <f t="shared" si="14"/>
        <v>6.364571388572442</v>
      </c>
      <c r="E272" s="11">
        <f t="shared" si="15"/>
        <v>25.297928611427565</v>
      </c>
      <c r="F272" s="11">
        <f t="shared" si="16"/>
        <v>31.66250000000001</v>
      </c>
      <c r="G272" s="11">
        <f t="shared" si="17"/>
        <v>11.760000000000002</v>
      </c>
    </row>
    <row r="273" spans="1:7" ht="11.25">
      <c r="A273" s="11">
        <v>0.011840000000000002</v>
      </c>
      <c r="B273" s="11">
        <f t="shared" si="12"/>
        <v>2.014333324114012</v>
      </c>
      <c r="C273" s="11">
        <f t="shared" si="13"/>
        <v>7.283354609654024</v>
      </c>
      <c r="D273" s="11">
        <f t="shared" si="14"/>
        <v>5.138872815015752</v>
      </c>
      <c r="E273" s="11">
        <f t="shared" si="15"/>
        <v>26.52362718498426</v>
      </c>
      <c r="F273" s="11">
        <f t="shared" si="16"/>
        <v>31.662500000000012</v>
      </c>
      <c r="G273" s="11">
        <f t="shared" si="17"/>
        <v>11.840000000000002</v>
      </c>
    </row>
    <row r="274" spans="1:7" ht="11.25">
      <c r="A274" s="11">
        <v>0.011920000000000002</v>
      </c>
      <c r="B274" s="11">
        <f t="shared" si="12"/>
        <v>1.7818550205287558</v>
      </c>
      <c r="C274" s="11">
        <f t="shared" si="13"/>
        <v>7.435234123628733</v>
      </c>
      <c r="D274" s="11">
        <f t="shared" si="14"/>
        <v>4.0211467634134435</v>
      </c>
      <c r="E274" s="11">
        <f t="shared" si="15"/>
        <v>27.64135323658657</v>
      </c>
      <c r="F274" s="11">
        <f t="shared" si="16"/>
        <v>31.662500000000016</v>
      </c>
      <c r="G274" s="11">
        <f t="shared" si="17"/>
        <v>11.920000000000002</v>
      </c>
    </row>
    <row r="275" spans="1:7" ht="11.25">
      <c r="A275" s="11">
        <v>0.012</v>
      </c>
      <c r="B275" s="11">
        <f t="shared" si="12"/>
        <v>1.5448755439460793</v>
      </c>
      <c r="C275" s="11">
        <f t="shared" si="13"/>
        <v>7.568331371548551</v>
      </c>
      <c r="D275" s="11">
        <f t="shared" si="14"/>
        <v>3.022680125217032</v>
      </c>
      <c r="E275" s="11">
        <f t="shared" si="15"/>
        <v>28.639819874782987</v>
      </c>
      <c r="F275" s="11">
        <f t="shared" si="16"/>
        <v>31.66250000000002</v>
      </c>
      <c r="G275" s="11">
        <f t="shared" si="17"/>
        <v>12</v>
      </c>
    </row>
    <row r="276" spans="1:7" ht="11.25">
      <c r="A276" s="11">
        <v>0.01208</v>
      </c>
      <c r="B276" s="11">
        <f t="shared" si="12"/>
        <v>1.3039935320826457</v>
      </c>
      <c r="C276" s="11">
        <f t="shared" si="13"/>
        <v>7.682310134287086</v>
      </c>
      <c r="D276" s="11">
        <f t="shared" si="14"/>
        <v>2.153555500314988</v>
      </c>
      <c r="E276" s="11">
        <f t="shared" si="15"/>
        <v>29.508944499685025</v>
      </c>
      <c r="F276" s="11">
        <f t="shared" si="16"/>
        <v>31.662500000000012</v>
      </c>
      <c r="G276" s="11">
        <f t="shared" si="17"/>
        <v>12.08</v>
      </c>
    </row>
    <row r="277" spans="1:7" ht="11.25">
      <c r="A277" s="11">
        <v>0.01216</v>
      </c>
      <c r="B277" s="11">
        <f t="shared" si="12"/>
        <v>1.059817480913097</v>
      </c>
      <c r="C277" s="11">
        <f t="shared" si="13"/>
        <v>7.77688248823483</v>
      </c>
      <c r="D277" s="11">
        <f t="shared" si="14"/>
        <v>1.4225493820932362</v>
      </c>
      <c r="E277" s="11">
        <f t="shared" si="15"/>
        <v>30.23995061790678</v>
      </c>
      <c r="F277" s="11">
        <f t="shared" si="16"/>
        <v>31.662500000000016</v>
      </c>
      <c r="G277" s="11">
        <f t="shared" si="17"/>
        <v>12.16</v>
      </c>
    </row>
    <row r="278" spans="1:7" ht="11.25">
      <c r="A278" s="11">
        <v>0.012240000000000001</v>
      </c>
      <c r="B278" s="11">
        <f t="shared" si="12"/>
        <v>0.8129642075384119</v>
      </c>
      <c r="C278" s="11">
        <f t="shared" si="13"/>
        <v>7.851809532627703</v>
      </c>
      <c r="D278" s="11">
        <f t="shared" si="14"/>
        <v>0.8370435316683837</v>
      </c>
      <c r="E278" s="11">
        <f t="shared" si="15"/>
        <v>30.825456468331637</v>
      </c>
      <c r="F278" s="11">
        <f t="shared" si="16"/>
        <v>31.662500000000023</v>
      </c>
      <c r="G278" s="11">
        <f t="shared" si="17"/>
        <v>12.24</v>
      </c>
    </row>
    <row r="279" spans="1:7" ht="11.25">
      <c r="A279" s="11">
        <v>0.012320000000000001</v>
      </c>
      <c r="B279" s="11">
        <f t="shared" si="12"/>
        <v>0.5640572920342166</v>
      </c>
      <c r="C279" s="11">
        <f t="shared" si="13"/>
        <v>7.9069019930381454</v>
      </c>
      <c r="D279" s="11">
        <f t="shared" si="14"/>
        <v>0.402950436244717</v>
      </c>
      <c r="E279" s="11">
        <f t="shared" si="15"/>
        <v>31.259549563755304</v>
      </c>
      <c r="F279" s="11">
        <f t="shared" si="16"/>
        <v>31.66250000000002</v>
      </c>
      <c r="G279" s="11">
        <f t="shared" si="17"/>
        <v>12.32</v>
      </c>
    </row>
    <row r="280" spans="1:7" ht="11.25">
      <c r="A280" s="11">
        <v>0.012400000000000001</v>
      </c>
      <c r="B280" s="11">
        <f t="shared" si="12"/>
        <v>0.3137255022149607</v>
      </c>
      <c r="C280" s="11">
        <f t="shared" si="13"/>
        <v>7.942020699504348</v>
      </c>
      <c r="D280" s="11">
        <f t="shared" si="14"/>
        <v>0.12465360432224712</v>
      </c>
      <c r="E280" s="11">
        <f t="shared" si="15"/>
        <v>31.537846395677768</v>
      </c>
      <c r="F280" s="11">
        <f t="shared" si="16"/>
        <v>31.662500000000016</v>
      </c>
      <c r="G280" s="11">
        <f t="shared" si="17"/>
        <v>12.400000000000002</v>
      </c>
    </row>
    <row r="281" spans="1:7" ht="11.25">
      <c r="A281" s="11">
        <v>0.012480000000000002</v>
      </c>
      <c r="B281" s="11">
        <f t="shared" si="12"/>
        <v>0.06260120529333316</v>
      </c>
      <c r="C281" s="11">
        <f t="shared" si="13"/>
        <v>7.95707693808975</v>
      </c>
      <c r="D281" s="11">
        <f t="shared" si="14"/>
        <v>0.004963300660141492</v>
      </c>
      <c r="E281" s="11">
        <f t="shared" si="15"/>
        <v>31.657536699339875</v>
      </c>
      <c r="F281" s="11">
        <f t="shared" si="16"/>
        <v>31.662500000000016</v>
      </c>
      <c r="G281" s="11">
        <f t="shared" si="17"/>
        <v>12.480000000000002</v>
      </c>
    </row>
    <row r="282" spans="1:7" ht="11.25">
      <c r="A282" s="11">
        <v>0.012560000000000002</v>
      </c>
      <c r="B282" s="11">
        <f t="shared" si="12"/>
        <v>-0.18868122955288777</v>
      </c>
      <c r="C282" s="11">
        <f t="shared" si="13"/>
        <v>7.952032674984763</v>
      </c>
      <c r="D282" s="11">
        <f t="shared" si="14"/>
        <v>0.04508816798734913</v>
      </c>
      <c r="E282" s="11">
        <f t="shared" si="15"/>
        <v>31.61741183201267</v>
      </c>
      <c r="F282" s="11">
        <f t="shared" si="16"/>
        <v>31.66250000000002</v>
      </c>
      <c r="G282" s="11">
        <f t="shared" si="17"/>
        <v>12.560000000000002</v>
      </c>
    </row>
    <row r="283" spans="1:7" ht="11.25">
      <c r="A283" s="11">
        <v>0.01264</v>
      </c>
      <c r="B283" s="11">
        <f t="shared" si="12"/>
        <v>-0.43948703367113146</v>
      </c>
      <c r="C283" s="11">
        <f t="shared" si="13"/>
        <v>7.9269006525846</v>
      </c>
      <c r="D283" s="11">
        <f t="shared" si="14"/>
        <v>0.24462302202693612</v>
      </c>
      <c r="E283" s="11">
        <f t="shared" si="15"/>
        <v>31.417876977973076</v>
      </c>
      <c r="F283" s="11">
        <f t="shared" si="16"/>
        <v>31.662500000000012</v>
      </c>
      <c r="G283" s="11">
        <f t="shared" si="17"/>
        <v>12.64</v>
      </c>
    </row>
    <row r="284" spans="1:7" ht="11.25">
      <c r="A284" s="11">
        <v>0.01272</v>
      </c>
      <c r="B284" s="11">
        <f t="shared" si="12"/>
        <v>-0.6891826424334746</v>
      </c>
      <c r="C284" s="11">
        <f t="shared" si="13"/>
        <v>7.881744357300496</v>
      </c>
      <c r="D284" s="11">
        <f t="shared" si="14"/>
        <v>0.6015529430809043</v>
      </c>
      <c r="E284" s="11">
        <f t="shared" si="15"/>
        <v>31.060947056919105</v>
      </c>
      <c r="F284" s="11">
        <f t="shared" si="16"/>
        <v>31.66250000000001</v>
      </c>
      <c r="G284" s="11">
        <f t="shared" si="17"/>
        <v>12.72</v>
      </c>
    </row>
    <row r="285" spans="1:7" ht="11.25">
      <c r="A285" s="11">
        <v>0.0128</v>
      </c>
      <c r="B285" s="11">
        <f t="shared" si="12"/>
        <v>-0.93713729569457</v>
      </c>
      <c r="C285" s="11">
        <f t="shared" si="13"/>
        <v>7.816677859185659</v>
      </c>
      <c r="D285" s="11">
        <f t="shared" si="14"/>
        <v>1.1122736228583636</v>
      </c>
      <c r="E285" s="11">
        <f t="shared" si="15"/>
        <v>30.55022637714165</v>
      </c>
      <c r="F285" s="11">
        <f t="shared" si="16"/>
        <v>31.662500000000016</v>
      </c>
      <c r="G285" s="11">
        <f t="shared" si="17"/>
        <v>12.8</v>
      </c>
    </row>
    <row r="286" spans="1:7" ht="11.25">
      <c r="A286" s="11">
        <v>0.01288</v>
      </c>
      <c r="B286" s="11">
        <f t="shared" si="12"/>
        <v>-1.1827246311651298</v>
      </c>
      <c r="C286" s="11">
        <f t="shared" si="13"/>
        <v>7.731865523781041</v>
      </c>
      <c r="D286" s="11">
        <f t="shared" si="14"/>
        <v>1.7716277610830828</v>
      </c>
      <c r="E286" s="11">
        <f t="shared" si="15"/>
        <v>29.89087223891693</v>
      </c>
      <c r="F286" s="11">
        <f t="shared" si="16"/>
        <v>31.662500000000012</v>
      </c>
      <c r="G286" s="11">
        <f t="shared" si="17"/>
        <v>12.88</v>
      </c>
    </row>
    <row r="287" spans="1:7" ht="11.25">
      <c r="A287" s="11">
        <v>0.012960000000000001</v>
      </c>
      <c r="B287" s="11">
        <f t="shared" si="12"/>
        <v>-1.4253242666758967</v>
      </c>
      <c r="C287" s="11">
        <f t="shared" si="13"/>
        <v>7.627521596908873</v>
      </c>
      <c r="D287" s="11">
        <f t="shared" si="14"/>
        <v>2.572957144344369</v>
      </c>
      <c r="E287" s="11">
        <f t="shared" si="15"/>
        <v>29.089542855655644</v>
      </c>
      <c r="F287" s="11">
        <f t="shared" si="16"/>
        <v>31.662500000000012</v>
      </c>
      <c r="G287" s="11">
        <f t="shared" si="17"/>
        <v>12.96</v>
      </c>
    </row>
    <row r="288" spans="1:7" ht="11.25">
      <c r="A288" s="11">
        <v>0.013040000000000001</v>
      </c>
      <c r="B288" s="11">
        <f t="shared" si="12"/>
        <v>-1.664323367335154</v>
      </c>
      <c r="C288" s="11">
        <f t="shared" si="13"/>
        <v>7.503909663462811</v>
      </c>
      <c r="D288" s="11">
        <f t="shared" si="14"/>
        <v>3.5081698812947364</v>
      </c>
      <c r="E288" s="11">
        <f t="shared" si="15"/>
        <v>28.15433011870528</v>
      </c>
      <c r="F288" s="11">
        <f t="shared" si="16"/>
        <v>31.662500000000016</v>
      </c>
      <c r="G288" s="11">
        <f t="shared" si="17"/>
        <v>13.040000000000001</v>
      </c>
    </row>
    <row r="289" spans="1:7" ht="11.25">
      <c r="A289" s="11">
        <v>0.013120000000000001</v>
      </c>
      <c r="B289" s="11">
        <f t="shared" si="12"/>
        <v>-1.8991181936209578</v>
      </c>
      <c r="C289" s="11">
        <f t="shared" si="13"/>
        <v>7.3613419815618135</v>
      </c>
      <c r="D289" s="11">
        <f t="shared" si="14"/>
        <v>4.567822115247807</v>
      </c>
      <c r="E289" s="11">
        <f t="shared" si="15"/>
        <v>27.0946778847522</v>
      </c>
      <c r="F289" s="11">
        <f t="shared" si="16"/>
        <v>31.66250000000001</v>
      </c>
      <c r="G289" s="11">
        <f t="shared" si="17"/>
        <v>13.120000000000001</v>
      </c>
    </row>
    <row r="290" spans="1:7" ht="11.25">
      <c r="A290" s="11">
        <v>0.013200000000000002</v>
      </c>
      <c r="B290" s="11">
        <f t="shared" si="12"/>
        <v>-2.129115626497331</v>
      </c>
      <c r="C290" s="11">
        <f t="shared" si="13"/>
        <v>7.200178693749856</v>
      </c>
      <c r="D290" s="11">
        <f t="shared" si="14"/>
        <v>5.741213389035322</v>
      </c>
      <c r="E290" s="11">
        <f t="shared" si="15"/>
        <v>25.921286610964692</v>
      </c>
      <c r="F290" s="11">
        <f t="shared" si="16"/>
        <v>31.662500000000016</v>
      </c>
      <c r="G290" s="11">
        <f t="shared" si="17"/>
        <v>13.200000000000001</v>
      </c>
    </row>
    <row r="291" spans="1:7" ht="11.25">
      <c r="A291" s="11">
        <v>0.013280000000000002</v>
      </c>
      <c r="B291" s="11">
        <f t="shared" si="12"/>
        <v>-2.353734665701955</v>
      </c>
      <c r="C291" s="11">
        <f t="shared" si="13"/>
        <v>7.0208269172339595</v>
      </c>
      <c r="D291" s="11">
        <f t="shared" si="14"/>
        <v>7.016494699121564</v>
      </c>
      <c r="E291" s="11">
        <f t="shared" si="15"/>
        <v>24.646005300878453</v>
      </c>
      <c r="F291" s="11">
        <f t="shared" si="16"/>
        <v>31.662500000000016</v>
      </c>
      <c r="G291" s="11">
        <f t="shared" si="17"/>
        <v>13.280000000000001</v>
      </c>
    </row>
    <row r="292" spans="1:7" ht="11.25">
      <c r="A292" s="11">
        <v>0.01336</v>
      </c>
      <c r="B292" s="11">
        <f t="shared" si="12"/>
        <v>-2.5724078974203834</v>
      </c>
      <c r="C292" s="11">
        <f t="shared" si="13"/>
        <v>6.823739715458795</v>
      </c>
      <c r="D292" s="11">
        <f t="shared" si="14"/>
        <v>8.380788147835174</v>
      </c>
      <c r="E292" s="11">
        <f t="shared" si="15"/>
        <v>23.28171185216484</v>
      </c>
      <c r="F292" s="11">
        <f t="shared" si="16"/>
        <v>31.662500000000016</v>
      </c>
      <c r="G292" s="11">
        <f t="shared" si="17"/>
        <v>13.360000000000001</v>
      </c>
    </row>
    <row r="293" spans="1:7" ht="11.25">
      <c r="A293" s="11">
        <v>0.01344</v>
      </c>
      <c r="B293" s="11">
        <f t="shared" si="12"/>
        <v>-2.7845829276393452</v>
      </c>
      <c r="C293" s="11">
        <f t="shared" si="13"/>
        <v>6.609414953615715</v>
      </c>
      <c r="D293" s="11">
        <f t="shared" si="14"/>
        <v>9.820316985460492</v>
      </c>
      <c r="E293" s="11">
        <f t="shared" si="15"/>
        <v>21.84218301453951</v>
      </c>
      <c r="F293" s="11">
        <f t="shared" si="16"/>
        <v>31.6625</v>
      </c>
      <c r="G293" s="11">
        <f t="shared" si="17"/>
        <v>13.440000000000001</v>
      </c>
    </row>
    <row r="294" spans="1:7" ht="11.25">
      <c r="A294" s="11">
        <v>0.01352</v>
      </c>
      <c r="B294" s="11">
        <f t="shared" si="12"/>
        <v>-2.9897237775582464</v>
      </c>
      <c r="C294" s="11">
        <f t="shared" si="13"/>
        <v>6.378394040977395</v>
      </c>
      <c r="D294" s="11">
        <f t="shared" si="14"/>
        <v>11.320544729012042</v>
      </c>
      <c r="E294" s="11">
        <f t="shared" si="15"/>
        <v>20.34195527098797</v>
      </c>
      <c r="F294" s="11">
        <f t="shared" si="16"/>
        <v>31.662500000000012</v>
      </c>
      <c r="G294" s="11">
        <f t="shared" si="17"/>
        <v>13.520000000000001</v>
      </c>
    </row>
    <row r="295" spans="1:7" ht="11.25">
      <c r="A295" s="11">
        <v>0.013600000000000001</v>
      </c>
      <c r="B295" s="11">
        <f t="shared" si="12"/>
        <v>-3.1873122375339342</v>
      </c>
      <c r="C295" s="11">
        <f t="shared" si="13"/>
        <v>6.131260563235058</v>
      </c>
      <c r="D295" s="11">
        <f t="shared" si="14"/>
        <v>12.866321952859272</v>
      </c>
      <c r="E295" s="11">
        <f t="shared" si="15"/>
        <v>18.79617804714074</v>
      </c>
      <c r="F295" s="11">
        <f t="shared" si="16"/>
        <v>31.66250000000001</v>
      </c>
      <c r="G295" s="11">
        <f t="shared" si="17"/>
        <v>13.600000000000001</v>
      </c>
    </row>
    <row r="296" spans="1:7" ht="11.25">
      <c r="A296" s="11">
        <v>0.013680000000000001</v>
      </c>
      <c r="B296" s="11">
        <f t="shared" si="12"/>
        <v>-3.376849176138543</v>
      </c>
      <c r="C296" s="11">
        <f t="shared" si="13"/>
        <v>5.8686388082931416</v>
      </c>
      <c r="D296" s="11">
        <f t="shared" si="14"/>
        <v>14.442039268897839</v>
      </c>
      <c r="E296" s="11">
        <f t="shared" si="15"/>
        <v>17.220460731102172</v>
      </c>
      <c r="F296" s="11">
        <f t="shared" si="16"/>
        <v>31.66250000000001</v>
      </c>
      <c r="G296" s="11">
        <f t="shared" si="17"/>
        <v>13.680000000000001</v>
      </c>
    </row>
    <row r="297" spans="1:7" ht="11.25">
      <c r="A297" s="11">
        <v>0.013760000000000001</v>
      </c>
      <c r="B297" s="11">
        <f t="shared" si="12"/>
        <v>-3.5578558010235124</v>
      </c>
      <c r="C297" s="11">
        <f t="shared" si="13"/>
        <v>5.59119218924546</v>
      </c>
      <c r="D297" s="11">
        <f t="shared" si="14"/>
        <v>16.03178495146029</v>
      </c>
      <c r="E297" s="11">
        <f t="shared" si="15"/>
        <v>15.630715048539718</v>
      </c>
      <c r="F297" s="11">
        <f t="shared" si="16"/>
        <v>31.66250000000001</v>
      </c>
      <c r="G297" s="11">
        <f t="shared" si="17"/>
        <v>13.760000000000002</v>
      </c>
    </row>
    <row r="298" spans="1:7" ht="11.25">
      <c r="A298" s="11">
        <v>0.013840000000000002</v>
      </c>
      <c r="B298" s="11">
        <f t="shared" si="12"/>
        <v>-3.7298748684047656</v>
      </c>
      <c r="C298" s="11">
        <f t="shared" si="13"/>
        <v>5.299621568516544</v>
      </c>
      <c r="D298" s="11">
        <f t="shared" si="14"/>
        <v>17.619505615257133</v>
      </c>
      <c r="E298" s="11">
        <f t="shared" si="15"/>
        <v>14.042994384742881</v>
      </c>
      <c r="F298" s="11">
        <f t="shared" si="16"/>
        <v>31.662500000000016</v>
      </c>
      <c r="G298" s="11">
        <f t="shared" si="17"/>
        <v>13.840000000000002</v>
      </c>
    </row>
    <row r="299" spans="1:7" ht="11.25">
      <c r="A299" s="11">
        <v>0.013920000000000002</v>
      </c>
      <c r="B299" s="11">
        <f t="shared" si="12"/>
        <v>-3.8924718381136403</v>
      </c>
      <c r="C299" s="11">
        <f t="shared" si="13"/>
        <v>4.994663487401708</v>
      </c>
      <c r="D299" s="11">
        <f t="shared" si="14"/>
        <v>19.189168323808104</v>
      </c>
      <c r="E299" s="11">
        <f t="shared" si="15"/>
        <v>12.473331676191897</v>
      </c>
      <c r="F299" s="11">
        <f t="shared" si="16"/>
        <v>31.6625</v>
      </c>
      <c r="G299" s="11">
        <f t="shared" si="17"/>
        <v>13.920000000000002</v>
      </c>
    </row>
    <row r="300" spans="1:7" ht="11.25">
      <c r="A300" s="11">
        <v>0.014</v>
      </c>
      <c r="B300" s="11">
        <f t="shared" si="12"/>
        <v>-4.045235971295913</v>
      </c>
      <c r="C300" s="11">
        <f t="shared" si="13"/>
        <v>4.677088305478062</v>
      </c>
      <c r="D300" s="11">
        <f t="shared" si="14"/>
        <v>20.72492249138018</v>
      </c>
      <c r="E300" s="11">
        <f t="shared" si="15"/>
        <v>10.937577508619823</v>
      </c>
      <c r="F300" s="11">
        <f t="shared" si="16"/>
        <v>31.6625</v>
      </c>
      <c r="G300" s="11">
        <f t="shared" si="17"/>
        <v>14</v>
      </c>
    </row>
    <row r="301" spans="1:7" ht="11.25">
      <c r="A301" s="11">
        <v>0.01408</v>
      </c>
      <c r="B301" s="11">
        <f t="shared" si="12"/>
        <v>-4.187781367985922</v>
      </c>
      <c r="C301" s="11">
        <f t="shared" si="13"/>
        <v>4.3476982545865885</v>
      </c>
      <c r="D301" s="11">
        <f t="shared" si="14"/>
        <v>22.211259943532376</v>
      </c>
      <c r="E301" s="11">
        <f t="shared" si="15"/>
        <v>9.451240056467634</v>
      </c>
      <c r="F301" s="11">
        <f t="shared" si="16"/>
        <v>31.66250000000001</v>
      </c>
      <c r="G301" s="11">
        <f t="shared" si="17"/>
        <v>14.08</v>
      </c>
    </row>
    <row r="302" spans="1:7" ht="11.25">
      <c r="A302" s="11">
        <v>0.01416</v>
      </c>
      <c r="B302" s="11">
        <f t="shared" si="12"/>
        <v>-4.319747941934721</v>
      </c>
      <c r="C302" s="11">
        <f t="shared" si="13"/>
        <v>4.007325412301307</v>
      </c>
      <c r="D302" s="11">
        <f t="shared" si="14"/>
        <v>23.633171519962083</v>
      </c>
      <c r="E302" s="11">
        <f t="shared" si="15"/>
        <v>8.02932848003792</v>
      </c>
      <c r="F302" s="11">
        <f t="shared" si="16"/>
        <v>31.6625</v>
      </c>
      <c r="G302" s="11">
        <f t="shared" si="17"/>
        <v>14.16</v>
      </c>
    </row>
    <row r="303" spans="1:7" ht="11.25">
      <c r="A303" s="11">
        <v>0.014240000000000001</v>
      </c>
      <c r="B303" s="11">
        <f t="shared" si="12"/>
        <v>-4.440802330229863</v>
      </c>
      <c r="C303" s="11">
        <f t="shared" si="13"/>
        <v>3.6568296000044604</v>
      </c>
      <c r="D303" s="11">
        <f t="shared" si="14"/>
        <v>24.97629863826561</v>
      </c>
      <c r="E303" s="11">
        <f t="shared" si="15"/>
        <v>6.6862013617343905</v>
      </c>
      <c r="F303" s="11">
        <f t="shared" si="16"/>
        <v>31.6625</v>
      </c>
      <c r="G303" s="11">
        <f t="shared" si="17"/>
        <v>14.24</v>
      </c>
    </row>
    <row r="304" spans="1:7" ht="11.25">
      <c r="A304" s="11">
        <v>0.014320000000000001</v>
      </c>
      <c r="B304" s="11">
        <f t="shared" si="12"/>
        <v>-4.550638735408846</v>
      </c>
      <c r="C304" s="11">
        <f t="shared" si="13"/>
        <v>3.297096210877799</v>
      </c>
      <c r="D304" s="11">
        <f t="shared" si="14"/>
        <v>26.22707828810763</v>
      </c>
      <c r="E304" s="11">
        <f t="shared" si="15"/>
        <v>5.43542171189237</v>
      </c>
      <c r="F304" s="11">
        <f t="shared" si="16"/>
        <v>31.6625</v>
      </c>
      <c r="G304" s="11">
        <f t="shared" si="17"/>
        <v>14.32</v>
      </c>
    </row>
    <row r="305" spans="1:7" ht="11.25">
      <c r="A305" s="11">
        <v>0.014400000000000001</v>
      </c>
      <c r="B305" s="11">
        <f t="shared" si="12"/>
        <v>-4.648979697939084</v>
      </c>
      <c r="C305" s="11">
        <f t="shared" si="13"/>
        <v>2.9290339732964026</v>
      </c>
      <c r="D305" s="11">
        <f t="shared" si="14"/>
        <v>27.372879991637742</v>
      </c>
      <c r="E305" s="11">
        <f t="shared" si="15"/>
        <v>4.289620008362255</v>
      </c>
      <c r="F305" s="11">
        <f t="shared" si="16"/>
        <v>31.662499999999998</v>
      </c>
      <c r="G305" s="11">
        <f t="shared" si="17"/>
        <v>14.400000000000002</v>
      </c>
    </row>
    <row r="306" spans="1:7" ht="11.25">
      <c r="A306" s="11">
        <v>0.014480000000000002</v>
      </c>
      <c r="B306" s="11">
        <f t="shared" si="12"/>
        <v>-4.735576797112961</v>
      </c>
      <c r="C306" s="11">
        <f t="shared" si="13"/>
        <v>2.553572655275087</v>
      </c>
      <c r="D306" s="11">
        <f t="shared" si="14"/>
        <v>28.40213334711567</v>
      </c>
      <c r="E306" s="11">
        <f t="shared" si="15"/>
        <v>3.2603666528843287</v>
      </c>
      <c r="F306" s="11">
        <f t="shared" si="16"/>
        <v>31.662499999999998</v>
      </c>
      <c r="G306" s="11">
        <f t="shared" si="17"/>
        <v>14.480000000000002</v>
      </c>
    </row>
    <row r="307" spans="1:7" ht="11.25">
      <c r="A307" s="11">
        <v>0.014560000000000002</v>
      </c>
      <c r="B307" s="11">
        <f t="shared" si="12"/>
        <v>-4.810211278587407</v>
      </c>
      <c r="C307" s="11">
        <f t="shared" si="13"/>
        <v>2.1716607157663526</v>
      </c>
      <c r="D307" s="11">
        <f t="shared" si="14"/>
        <v>29.304444867798587</v>
      </c>
      <c r="E307" s="11">
        <f t="shared" si="15"/>
        <v>2.3580551322014136</v>
      </c>
      <c r="F307" s="11">
        <f t="shared" si="16"/>
        <v>31.6625</v>
      </c>
      <c r="G307" s="11">
        <f t="shared" si="17"/>
        <v>14.560000000000002</v>
      </c>
    </row>
    <row r="308" spans="1:7" ht="11.25">
      <c r="A308" s="11">
        <v>0.014640000000000002</v>
      </c>
      <c r="B308" s="11">
        <f t="shared" si="12"/>
        <v>-4.872694606982819</v>
      </c>
      <c r="C308" s="11">
        <f t="shared" si="13"/>
        <v>1.78426290874272</v>
      </c>
      <c r="D308" s="11">
        <f t="shared" si="14"/>
        <v>30.07070293624248</v>
      </c>
      <c r="E308" s="11">
        <f t="shared" si="15"/>
        <v>1.5917970637575158</v>
      </c>
      <c r="F308" s="11">
        <f t="shared" si="16"/>
        <v>31.662499999999994</v>
      </c>
      <c r="G308" s="11">
        <f t="shared" si="17"/>
        <v>14.640000000000002</v>
      </c>
    </row>
    <row r="309" spans="1:7" ht="11.25">
      <c r="A309" s="11">
        <v>0.01472</v>
      </c>
      <c r="B309" s="11">
        <f t="shared" si="12"/>
        <v>-4.922868942145356</v>
      </c>
      <c r="C309" s="11">
        <f t="shared" si="13"/>
        <v>1.392357846116029</v>
      </c>
      <c r="D309" s="11">
        <f t="shared" si="14"/>
        <v>30.693169814179562</v>
      </c>
      <c r="E309" s="11">
        <f t="shared" si="15"/>
        <v>0.9693301858204338</v>
      </c>
      <c r="F309" s="11">
        <f t="shared" si="16"/>
        <v>31.662499999999994</v>
      </c>
      <c r="G309" s="11">
        <f t="shared" si="17"/>
        <v>14.72</v>
      </c>
    </row>
    <row r="310" spans="1:7" ht="11.25">
      <c r="A310" s="11">
        <v>0.0148</v>
      </c>
      <c r="B310" s="11">
        <f t="shared" si="12"/>
        <v>-4.960607537869523</v>
      </c>
      <c r="C310" s="11">
        <f t="shared" si="13"/>
        <v>0.9969355256499036</v>
      </c>
      <c r="D310" s="11">
        <f t="shared" si="14"/>
        <v>31.16555977884858</v>
      </c>
      <c r="E310" s="11">
        <f t="shared" si="15"/>
        <v>0.4969402211514248</v>
      </c>
      <c r="F310" s="11">
        <f t="shared" si="16"/>
        <v>31.662500000000005</v>
      </c>
      <c r="G310" s="11">
        <f t="shared" si="17"/>
        <v>14.8</v>
      </c>
    </row>
    <row r="311" spans="1:7" ht="11.25">
      <c r="A311" s="11">
        <v>0.01488</v>
      </c>
      <c r="B311" s="11">
        <f t="shared" si="12"/>
        <v>-4.985815062073822</v>
      </c>
      <c r="C311" s="11">
        <f t="shared" si="13"/>
        <v>0.5989948301102986</v>
      </c>
      <c r="D311" s="11">
        <f t="shared" si="14"/>
        <v>31.483102596750577</v>
      </c>
      <c r="E311" s="11">
        <f t="shared" si="15"/>
        <v>0.1793974032494328</v>
      </c>
      <c r="F311" s="11">
        <f t="shared" si="16"/>
        <v>31.66250000000001</v>
      </c>
      <c r="G311" s="11">
        <f t="shared" si="17"/>
        <v>14.88</v>
      </c>
    </row>
    <row r="312" spans="1:7" ht="11.25">
      <c r="A312" s="11">
        <v>0.014960000000000001</v>
      </c>
      <c r="B312" s="11">
        <f t="shared" si="12"/>
        <v>-4.998427837620677</v>
      </c>
      <c r="C312" s="11">
        <f t="shared" si="13"/>
        <v>0.19954100397149943</v>
      </c>
      <c r="D312" s="11">
        <f t="shared" si="14"/>
        <v>31.642591693867022</v>
      </c>
      <c r="E312" s="11">
        <f t="shared" si="15"/>
        <v>0.019908306132976974</v>
      </c>
      <c r="F312" s="11">
        <f t="shared" si="16"/>
        <v>31.662499999999998</v>
      </c>
      <c r="G312" s="11">
        <f t="shared" si="17"/>
        <v>14.96</v>
      </c>
    </row>
    <row r="313" spans="1:7" ht="11.25">
      <c r="A313" s="11">
        <v>0.015040000000000001</v>
      </c>
      <c r="B313" s="11">
        <f t="shared" si="12"/>
        <v>-4.998414003172293</v>
      </c>
      <c r="C313" s="11">
        <f t="shared" si="13"/>
        <v>-0.20041688594836382</v>
      </c>
      <c r="D313" s="11">
        <f t="shared" si="14"/>
        <v>31.64241653591338</v>
      </c>
      <c r="E313" s="11">
        <f t="shared" si="15"/>
        <v>0.020083464086619738</v>
      </c>
      <c r="F313" s="11">
        <f t="shared" si="16"/>
        <v>31.6625</v>
      </c>
      <c r="G313" s="11">
        <f t="shared" si="17"/>
        <v>15.040000000000001</v>
      </c>
    </row>
    <row r="314" spans="1:7" ht="11.25">
      <c r="A314" s="11">
        <v>0.015120000000000001</v>
      </c>
      <c r="B314" s="11">
        <f t="shared" si="12"/>
        <v>-4.985773593676094</v>
      </c>
      <c r="C314" s="11">
        <f t="shared" si="13"/>
        <v>-0.5998684995074173</v>
      </c>
      <c r="D314" s="11">
        <f t="shared" si="14"/>
        <v>31.482578891649354</v>
      </c>
      <c r="E314" s="11">
        <f t="shared" si="15"/>
        <v>0.17992110835064012</v>
      </c>
      <c r="F314" s="11">
        <f t="shared" si="16"/>
        <v>31.662499999999994</v>
      </c>
      <c r="G314" s="11">
        <f t="shared" si="17"/>
        <v>15.120000000000001</v>
      </c>
    </row>
    <row r="315" spans="1:7" ht="11.25">
      <c r="A315" s="11">
        <v>0.015200000000000002</v>
      </c>
      <c r="B315" s="11">
        <f t="shared" si="12"/>
        <v>-4.960538540276447</v>
      </c>
      <c r="C315" s="11">
        <f t="shared" si="13"/>
        <v>-0.9978047754767927</v>
      </c>
      <c r="D315" s="11">
        <f t="shared" si="14"/>
        <v>31.164692815017855</v>
      </c>
      <c r="E315" s="11">
        <f t="shared" si="15"/>
        <v>0.4978071849821464</v>
      </c>
      <c r="F315" s="11">
        <f t="shared" si="16"/>
        <v>31.6625</v>
      </c>
      <c r="G315" s="11">
        <f t="shared" si="17"/>
        <v>15.200000000000001</v>
      </c>
    </row>
    <row r="316" spans="1:7" ht="11.25">
      <c r="A316" s="11">
        <v>0.015280000000000002</v>
      </c>
      <c r="B316" s="11">
        <f t="shared" si="12"/>
        <v>-4.922772589652875</v>
      </c>
      <c r="C316" s="11">
        <f t="shared" si="13"/>
        <v>-1.393220480546553</v>
      </c>
      <c r="D316" s="11">
        <f t="shared" si="14"/>
        <v>30.69196834629281</v>
      </c>
      <c r="E316" s="11">
        <f t="shared" si="15"/>
        <v>0.970531653707184</v>
      </c>
      <c r="F316" s="11">
        <f t="shared" si="16"/>
        <v>31.662499999999994</v>
      </c>
      <c r="G316" s="11">
        <f t="shared" si="17"/>
        <v>15.280000000000001</v>
      </c>
    </row>
    <row r="317" spans="1:7" ht="11.25">
      <c r="A317" s="11">
        <v>0.015360000000000002</v>
      </c>
      <c r="B317" s="11">
        <f t="shared" si="12"/>
        <v>-4.872571142988535</v>
      </c>
      <c r="C317" s="11">
        <f t="shared" si="13"/>
        <v>-1.7851167486619754</v>
      </c>
      <c r="D317" s="11">
        <f t="shared" si="14"/>
        <v>30.069179096823248</v>
      </c>
      <c r="E317" s="11">
        <f t="shared" si="15"/>
        <v>1.5933209031767515</v>
      </c>
      <c r="F317" s="11">
        <f t="shared" si="16"/>
        <v>31.6625</v>
      </c>
      <c r="G317" s="11">
        <f t="shared" si="17"/>
        <v>15.360000000000003</v>
      </c>
    </row>
    <row r="318" spans="1:7" ht="11.25">
      <c r="A318" s="11">
        <v>0.01544</v>
      </c>
      <c r="B318" s="11">
        <f aca="true" t="shared" si="18" ref="B318:B375">IF($B$13=1,$M$21/$M$27*EXP(-$M$23*A318)*COS($M$24*A318+$M$25),IF($B$13=2,0,$M$21/($M$31-$M$32)*($M$31*EXP(-$M$32*A318)-$M$32*EXP(-$M$31*A318))))</f>
        <v>-4.8100610149757275</v>
      </c>
      <c r="C318" s="11">
        <f aca="true" t="shared" si="19" ref="C318:C375">IF($B$13=1,1000*$M$24*$M$26/$M$27^2*EXP(-$M$23*A318)*SIN($M$24*A318),IF($B$13=2,0,1000*$M$34*(EXP(-$M$32*A318)-EXP(-$M$31*A318))))</f>
        <v>-2.172503604275409</v>
      </c>
      <c r="D318" s="11">
        <f aca="true" t="shared" si="20" ref="D318:D375">1000000*0.5*$B$26*0.000001*B318^2</f>
        <v>29.30261404470518</v>
      </c>
      <c r="E318" s="11">
        <f aca="true" t="shared" si="21" ref="E318:E375">1000000*0.5*$D$21*0.001*(C318/1000)^2</f>
        <v>2.359885955294822</v>
      </c>
      <c r="F318" s="11">
        <f aca="true" t="shared" si="22" ref="F318:F375">D318+E318</f>
        <v>31.6625</v>
      </c>
      <c r="G318" s="11">
        <f aca="true" t="shared" si="23" ref="G318:G375">A318*1000</f>
        <v>15.440000000000001</v>
      </c>
    </row>
    <row r="319" spans="1:7" ht="11.25">
      <c r="A319" s="11">
        <v>0.01552</v>
      </c>
      <c r="B319" s="11">
        <f t="shared" si="18"/>
        <v>-4.7354001134672465</v>
      </c>
      <c r="C319" s="11">
        <f t="shared" si="19"/>
        <v>-2.554402463139536</v>
      </c>
      <c r="D319" s="11">
        <f t="shared" si="20"/>
        <v>28.400014028153336</v>
      </c>
      <c r="E319" s="11">
        <f t="shared" si="21"/>
        <v>3.262485971846665</v>
      </c>
      <c r="F319" s="11">
        <f t="shared" si="22"/>
        <v>31.6625</v>
      </c>
      <c r="G319" s="11">
        <f t="shared" si="23"/>
        <v>15.520000000000001</v>
      </c>
    </row>
    <row r="320" spans="1:7" ht="11.25">
      <c r="A320" s="11">
        <v>0.015600000000000001</v>
      </c>
      <c r="B320" s="11">
        <f t="shared" si="18"/>
        <v>-4.648777040582767</v>
      </c>
      <c r="C320" s="11">
        <f t="shared" si="19"/>
        <v>-2.929848604325092</v>
      </c>
      <c r="D320" s="11">
        <f t="shared" si="20"/>
        <v>27.37049357786716</v>
      </c>
      <c r="E320" s="11">
        <f t="shared" si="21"/>
        <v>4.292006422132844</v>
      </c>
      <c r="F320" s="11">
        <f t="shared" si="22"/>
        <v>31.6625</v>
      </c>
      <c r="G320" s="11">
        <f t="shared" si="23"/>
        <v>15.600000000000001</v>
      </c>
    </row>
    <row r="321" spans="1:7" ht="11.25">
      <c r="A321" s="11">
        <v>0.015680000000000003</v>
      </c>
      <c r="B321" s="11">
        <f t="shared" si="18"/>
        <v>-4.550410616277973</v>
      </c>
      <c r="C321" s="11">
        <f t="shared" si="19"/>
        <v>-3.297893607218028</v>
      </c>
      <c r="D321" s="11">
        <f t="shared" si="20"/>
        <v>26.22444887773523</v>
      </c>
      <c r="E321" s="11">
        <f t="shared" si="21"/>
        <v>5.438051122264769</v>
      </c>
      <c r="F321" s="11">
        <f t="shared" si="22"/>
        <v>31.6625</v>
      </c>
      <c r="G321" s="11">
        <f t="shared" si="23"/>
        <v>15.680000000000003</v>
      </c>
    </row>
    <row r="322" spans="1:7" ht="11.25">
      <c r="A322" s="11">
        <v>0.01576</v>
      </c>
      <c r="B322" s="11">
        <f t="shared" si="18"/>
        <v>-4.4405493255798945</v>
      </c>
      <c r="C322" s="11">
        <f t="shared" si="19"/>
        <v>-3.6576077473403172</v>
      </c>
      <c r="D322" s="11">
        <f t="shared" si="20"/>
        <v>24.97345278329805</v>
      </c>
      <c r="E322" s="11">
        <f t="shared" si="21"/>
        <v>6.6890472167019555</v>
      </c>
      <c r="F322" s="11">
        <f t="shared" si="22"/>
        <v>31.662500000000005</v>
      </c>
      <c r="G322" s="11">
        <f t="shared" si="23"/>
        <v>15.76</v>
      </c>
    </row>
    <row r="323" spans="1:7" ht="11.25">
      <c r="A323" s="11">
        <v>0.01584</v>
      </c>
      <c r="B323" s="11">
        <f t="shared" si="18"/>
        <v>-4.319470690884821</v>
      </c>
      <c r="C323" s="11">
        <f t="shared" si="19"/>
        <v>-4.008082344942141</v>
      </c>
      <c r="D323" s="11">
        <f t="shared" si="20"/>
        <v>23.630137958081555</v>
      </c>
      <c r="E323" s="11">
        <f t="shared" si="21"/>
        <v>8.032362041918446</v>
      </c>
      <c r="F323" s="11">
        <f t="shared" si="22"/>
        <v>31.6625</v>
      </c>
      <c r="G323" s="11">
        <f t="shared" si="23"/>
        <v>15.84</v>
      </c>
    </row>
    <row r="324" spans="1:7" ht="11.25">
      <c r="A324" s="11">
        <v>0.01592</v>
      </c>
      <c r="B324" s="11">
        <f t="shared" si="18"/>
        <v>-4.187480570904485</v>
      </c>
      <c r="C324" s="11">
        <f t="shared" si="19"/>
        <v>-4.348432060432524</v>
      </c>
      <c r="D324" s="11">
        <f t="shared" si="20"/>
        <v>22.208069307901283</v>
      </c>
      <c r="E324" s="11">
        <f t="shared" si="21"/>
        <v>9.454430692098722</v>
      </c>
      <c r="F324" s="11">
        <f t="shared" si="22"/>
        <v>31.662500000000005</v>
      </c>
      <c r="G324" s="11">
        <f t="shared" si="23"/>
        <v>15.92</v>
      </c>
    </row>
    <row r="325" spans="1:7" ht="11.25">
      <c r="A325" s="11">
        <v>0.016</v>
      </c>
      <c r="B325" s="11">
        <f t="shared" si="18"/>
        <v>-4.044912388031348</v>
      </c>
      <c r="C325" s="11">
        <f t="shared" si="19"/>
        <v>-4.677797130850197</v>
      </c>
      <c r="D325" s="11">
        <f t="shared" si="20"/>
        <v>20.72160700130484</v>
      </c>
      <c r="E325" s="11">
        <f t="shared" si="21"/>
        <v>10.940892998695167</v>
      </c>
      <c r="F325" s="11">
        <f t="shared" si="22"/>
        <v>31.66250000000001</v>
      </c>
      <c r="G325" s="11">
        <f t="shared" si="23"/>
        <v>16</v>
      </c>
    </row>
    <row r="326" spans="1:7" ht="11.25">
      <c r="A326" s="11">
        <v>0.01608</v>
      </c>
      <c r="B326" s="11">
        <f t="shared" si="18"/>
        <v>-3.892126286074897</v>
      </c>
      <c r="C326" s="11">
        <f t="shared" si="19"/>
        <v>-4.995345541724733</v>
      </c>
      <c r="D326" s="11">
        <f t="shared" si="20"/>
        <v>19.18576145938542</v>
      </c>
      <c r="E326" s="11">
        <f t="shared" si="21"/>
        <v>12.476738540614582</v>
      </c>
      <c r="F326" s="11">
        <f t="shared" si="22"/>
        <v>31.6625</v>
      </c>
      <c r="G326" s="11">
        <f t="shared" si="23"/>
        <v>16.080000000000002</v>
      </c>
    </row>
    <row r="327" spans="1:7" ht="11.25">
      <c r="A327" s="11">
        <v>0.01616</v>
      </c>
      <c r="B327" s="11">
        <f t="shared" si="18"/>
        <v>-3.7295082204964896</v>
      </c>
      <c r="C327" s="11">
        <f t="shared" si="19"/>
        <v>-5.300275128841899</v>
      </c>
      <c r="D327" s="11">
        <f t="shared" si="20"/>
        <v>17.616041779290004</v>
      </c>
      <c r="E327" s="11">
        <f t="shared" si="21"/>
        <v>14.046458220710004</v>
      </c>
      <c r="F327" s="11">
        <f t="shared" si="22"/>
        <v>31.66250000000001</v>
      </c>
      <c r="G327" s="11">
        <f t="shared" si="23"/>
        <v>16.16</v>
      </c>
    </row>
    <row r="328" spans="1:7" ht="11.25">
      <c r="A328" s="11">
        <v>0.01624</v>
      </c>
      <c r="B328" s="11">
        <f t="shared" si="18"/>
        <v>-3.5574689834409536</v>
      </c>
      <c r="C328" s="11">
        <f t="shared" si="19"/>
        <v>-5.59181560460377</v>
      </c>
      <c r="D328" s="11">
        <f t="shared" si="20"/>
        <v>16.028299122054896</v>
      </c>
      <c r="E328" s="11">
        <f t="shared" si="21"/>
        <v>15.634200877945114</v>
      </c>
      <c r="F328" s="11">
        <f t="shared" si="22"/>
        <v>31.66250000000001</v>
      </c>
      <c r="G328" s="11">
        <f t="shared" si="23"/>
        <v>16.240000000000002</v>
      </c>
    </row>
    <row r="329" spans="1:7" ht="11.25">
      <c r="A329" s="11">
        <v>0.01632</v>
      </c>
      <c r="B329" s="11">
        <f t="shared" si="18"/>
        <v>-3.376443166027891</v>
      </c>
      <c r="C329" s="11">
        <f t="shared" si="19"/>
        <v>-5.869230503864723</v>
      </c>
      <c r="D329" s="11">
        <f t="shared" si="20"/>
        <v>14.438566646251934</v>
      </c>
      <c r="E329" s="11">
        <f t="shared" si="21"/>
        <v>17.223933353748073</v>
      </c>
      <c r="F329" s="11">
        <f t="shared" si="22"/>
        <v>31.66250000000001</v>
      </c>
      <c r="G329" s="11">
        <f t="shared" si="23"/>
        <v>16.32</v>
      </c>
    </row>
    <row r="330" spans="1:7" ht="11.25">
      <c r="A330" s="11">
        <v>0.0164</v>
      </c>
      <c r="B330" s="11">
        <f t="shared" si="18"/>
        <v>-3.1868880605239513</v>
      </c>
      <c r="C330" s="11">
        <f t="shared" si="19"/>
        <v>-6.131819044328078</v>
      </c>
      <c r="D330" s="11">
        <f t="shared" si="20"/>
        <v>12.862897603807756</v>
      </c>
      <c r="E330" s="11">
        <f t="shared" si="21"/>
        <v>18.799602396192252</v>
      </c>
      <c r="F330" s="11">
        <f t="shared" si="22"/>
        <v>31.66250000000001</v>
      </c>
      <c r="G330" s="11">
        <f t="shared" si="23"/>
        <v>16.400000000000002</v>
      </c>
    </row>
    <row r="331" spans="1:7" ht="11.25">
      <c r="A331" s="11">
        <v>0.01648</v>
      </c>
      <c r="B331" s="11">
        <f t="shared" si="18"/>
        <v>-2.9892825051693963</v>
      </c>
      <c r="C331" s="11">
        <f t="shared" si="19"/>
        <v>-6.378917896803657</v>
      </c>
      <c r="D331" s="11">
        <f t="shared" si="20"/>
        <v>11.317203232919022</v>
      </c>
      <c r="E331" s="11">
        <f t="shared" si="21"/>
        <v>20.345296767080995</v>
      </c>
      <c r="F331" s="11">
        <f t="shared" si="22"/>
        <v>31.662500000000016</v>
      </c>
      <c r="G331" s="11">
        <f t="shared" si="23"/>
        <v>16.48</v>
      </c>
    </row>
    <row r="332" spans="1:7" ht="11.25">
      <c r="A332" s="11">
        <v>0.016560000000000002</v>
      </c>
      <c r="B332" s="11">
        <f t="shared" si="18"/>
        <v>-2.7841256745769902</v>
      </c>
      <c r="C332" s="11">
        <f t="shared" si="19"/>
        <v>-6.609902860854491</v>
      </c>
      <c r="D332" s="11">
        <f t="shared" si="20"/>
        <v>9.817092085033815</v>
      </c>
      <c r="E332" s="11">
        <f t="shared" si="21"/>
        <v>21.84540791496619</v>
      </c>
      <c r="F332" s="11">
        <f t="shared" si="22"/>
        <v>31.66250000000001</v>
      </c>
      <c r="G332" s="11">
        <f t="shared" si="23"/>
        <v>16.560000000000002</v>
      </c>
    </row>
    <row r="333" spans="1:7" ht="11.25">
      <c r="A333" s="11">
        <v>0.016640000000000002</v>
      </c>
      <c r="B333" s="11">
        <f t="shared" si="18"/>
        <v>-2.571935818758927</v>
      </c>
      <c r="C333" s="11">
        <f t="shared" si="19"/>
        <v>-6.824190441599665</v>
      </c>
      <c r="D333" s="11">
        <f t="shared" si="20"/>
        <v>8.377712408389892</v>
      </c>
      <c r="E333" s="11">
        <f t="shared" si="21"/>
        <v>23.28478759161011</v>
      </c>
      <c r="F333" s="11">
        <f t="shared" si="22"/>
        <v>31.6625</v>
      </c>
      <c r="G333" s="11">
        <f t="shared" si="23"/>
        <v>16.64</v>
      </c>
    </row>
    <row r="334" spans="1:7" ht="11.25">
      <c r="A334" s="11">
        <v>0.016720000000000002</v>
      </c>
      <c r="B334" s="11">
        <f t="shared" si="18"/>
        <v>-2.3532489539670025</v>
      </c>
      <c r="C334" s="11">
        <f t="shared" si="19"/>
        <v>-7.02123932369027</v>
      </c>
      <c r="D334" s="11">
        <f t="shared" si="20"/>
        <v>7.013599179732711</v>
      </c>
      <c r="E334" s="11">
        <f t="shared" si="21"/>
        <v>24.648900820267297</v>
      </c>
      <c r="F334" s="11">
        <f t="shared" si="22"/>
        <v>31.66250000000001</v>
      </c>
      <c r="G334" s="11">
        <f t="shared" si="23"/>
        <v>16.720000000000002</v>
      </c>
    </row>
    <row r="335" spans="1:7" ht="11.25">
      <c r="A335" s="11">
        <v>0.016800000000000002</v>
      </c>
      <c r="B335" s="11">
        <f t="shared" si="18"/>
        <v>-2.128617508653209</v>
      </c>
      <c r="C335" s="11">
        <f t="shared" si="19"/>
        <v>-7.200551738734939</v>
      </c>
      <c r="D335" s="11">
        <f t="shared" si="20"/>
        <v>5.738527328900636</v>
      </c>
      <c r="E335" s="11">
        <f t="shared" si="21"/>
        <v>25.923972671099378</v>
      </c>
      <c r="F335" s="11">
        <f t="shared" si="22"/>
        <v>31.662500000000016</v>
      </c>
      <c r="G335" s="11">
        <f t="shared" si="23"/>
        <v>16.8</v>
      </c>
    </row>
    <row r="336" spans="1:7" ht="11.25">
      <c r="A336" s="11">
        <v>0.016880000000000003</v>
      </c>
      <c r="B336" s="11">
        <f t="shared" si="18"/>
        <v>-1.8986089279712681</v>
      </c>
      <c r="C336" s="11">
        <f t="shared" si="19"/>
        <v>-7.361674722720654</v>
      </c>
      <c r="D336" s="11">
        <f t="shared" si="20"/>
        <v>4.565372638427901</v>
      </c>
      <c r="E336" s="11">
        <f t="shared" si="21"/>
        <v>27.097127361572106</v>
      </c>
      <c r="F336" s="11">
        <f t="shared" si="22"/>
        <v>31.66250000000001</v>
      </c>
      <c r="G336" s="11">
        <f t="shared" si="23"/>
        <v>16.880000000000003</v>
      </c>
    </row>
    <row r="337" spans="1:7" ht="11.25">
      <c r="A337" s="11">
        <v>0.016960000000000003</v>
      </c>
      <c r="B337" s="11">
        <f t="shared" si="18"/>
        <v>-1.6638042403441509</v>
      </c>
      <c r="C337" s="11">
        <f t="shared" si="19"/>
        <v>-7.504201260252547</v>
      </c>
      <c r="D337" s="11">
        <f t="shared" si="20"/>
        <v>3.5059817228120593</v>
      </c>
      <c r="E337" s="11">
        <f t="shared" si="21"/>
        <v>28.156518277187953</v>
      </c>
      <c r="F337" s="11">
        <f t="shared" si="22"/>
        <v>31.662500000000012</v>
      </c>
      <c r="G337" s="11">
        <f t="shared" si="23"/>
        <v>16.960000000000004</v>
      </c>
    </row>
    <row r="338" spans="1:7" ht="11.25">
      <c r="A338" s="11">
        <v>0.017040000000000003</v>
      </c>
      <c r="B338" s="11">
        <f t="shared" si="18"/>
        <v>-1.42479658971873</v>
      </c>
      <c r="C338" s="11">
        <f t="shared" si="19"/>
        <v>-7.627771312722103</v>
      </c>
      <c r="D338" s="11">
        <f t="shared" si="20"/>
        <v>2.571052400406877</v>
      </c>
      <c r="E338" s="11">
        <f t="shared" si="21"/>
        <v>29.091447599593142</v>
      </c>
      <c r="F338" s="11">
        <f t="shared" si="22"/>
        <v>31.66250000000002</v>
      </c>
      <c r="G338" s="11">
        <f t="shared" si="23"/>
        <v>17.040000000000003</v>
      </c>
    </row>
    <row r="339" spans="1:7" ht="11.25">
      <c r="A339" s="11">
        <v>0.01712</v>
      </c>
      <c r="B339" s="11">
        <f t="shared" si="18"/>
        <v>-1.1821897372151664</v>
      </c>
      <c r="C339" s="11">
        <f t="shared" si="19"/>
        <v>-7.732072727806576</v>
      </c>
      <c r="D339" s="11">
        <f t="shared" si="20"/>
        <v>1.7700256659548983</v>
      </c>
      <c r="E339" s="11">
        <f t="shared" si="21"/>
        <v>29.89247433404512</v>
      </c>
      <c r="F339" s="11">
        <f t="shared" si="22"/>
        <v>31.662500000000016</v>
      </c>
      <c r="G339" s="11">
        <f t="shared" si="23"/>
        <v>17.12</v>
      </c>
    </row>
    <row r="340" spans="1:7" ht="11.25">
      <c r="A340" s="11">
        <v>0.0172</v>
      </c>
      <c r="B340" s="11">
        <f t="shared" si="18"/>
        <v>-0.9365965359561318</v>
      </c>
      <c r="C340" s="11">
        <f t="shared" si="19"/>
        <v>-7.816842028002038</v>
      </c>
      <c r="D340" s="11">
        <f t="shared" si="20"/>
        <v>1.1109903546305049</v>
      </c>
      <c r="E340" s="11">
        <f t="shared" si="21"/>
        <v>30.551509645369517</v>
      </c>
      <c r="F340" s="11">
        <f t="shared" si="22"/>
        <v>31.662500000000023</v>
      </c>
      <c r="G340" s="11">
        <f t="shared" si="23"/>
        <v>17.2</v>
      </c>
    </row>
    <row r="341" spans="1:7" ht="11.25">
      <c r="A341" s="11">
        <v>0.01728</v>
      </c>
      <c r="B341" s="11">
        <f t="shared" si="18"/>
        <v>-0.6886373829285339</v>
      </c>
      <c r="C341" s="11">
        <f t="shared" si="19"/>
        <v>-7.881865076198202</v>
      </c>
      <c r="D341" s="11">
        <f t="shared" si="20"/>
        <v>0.6006014603035752</v>
      </c>
      <c r="E341" s="11">
        <f t="shared" si="21"/>
        <v>31.061898539696443</v>
      </c>
      <c r="F341" s="11">
        <f t="shared" si="22"/>
        <v>31.66250000000002</v>
      </c>
      <c r="G341" s="11">
        <f t="shared" si="23"/>
        <v>17.28</v>
      </c>
    </row>
    <row r="342" spans="1:7" ht="11.25">
      <c r="A342" s="11">
        <v>0.01736</v>
      </c>
      <c r="B342" s="11">
        <f t="shared" si="18"/>
        <v>-0.43893865178860686</v>
      </c>
      <c r="C342" s="11">
        <f t="shared" si="19"/>
        <v>-7.926977616613655</v>
      </c>
      <c r="D342" s="11">
        <f t="shared" si="20"/>
        <v>0.24401293285306083</v>
      </c>
      <c r="E342" s="11">
        <f t="shared" si="21"/>
        <v>31.41848706714696</v>
      </c>
      <c r="F342" s="11">
        <f t="shared" si="22"/>
        <v>31.66250000000002</v>
      </c>
      <c r="G342" s="11">
        <f t="shared" si="23"/>
        <v>17.36</v>
      </c>
    </row>
    <row r="343" spans="1:7" ht="11.25">
      <c r="A343" s="11">
        <v>0.01744</v>
      </c>
      <c r="B343" s="11">
        <f t="shared" si="18"/>
        <v>-0.18813111056918702</v>
      </c>
      <c r="C343" s="11">
        <f t="shared" si="19"/>
        <v>-7.952065689725081</v>
      </c>
      <c r="D343" s="11">
        <f t="shared" si="20"/>
        <v>0.04482563314860052</v>
      </c>
      <c r="E343" s="11">
        <f t="shared" si="21"/>
        <v>31.617674366851407</v>
      </c>
      <c r="F343" s="11">
        <f t="shared" si="22"/>
        <v>31.66250000000001</v>
      </c>
      <c r="G343" s="11">
        <f t="shared" si="23"/>
        <v>17.44</v>
      </c>
    </row>
    <row r="344" spans="1:7" ht="11.25">
      <c r="A344" s="11">
        <v>0.01752</v>
      </c>
      <c r="B344" s="11">
        <f t="shared" si="18"/>
        <v>0.06315167171367383</v>
      </c>
      <c r="C344" s="11">
        <f t="shared" si="19"/>
        <v>-7.957065920142256</v>
      </c>
      <c r="D344" s="11">
        <f t="shared" si="20"/>
        <v>0.005050971255353362</v>
      </c>
      <c r="E344" s="11">
        <f t="shared" si="21"/>
        <v>31.657449028744654</v>
      </c>
      <c r="F344" s="11">
        <f t="shared" si="22"/>
        <v>31.66250000000001</v>
      </c>
      <c r="G344" s="11">
        <f t="shared" si="23"/>
        <v>17.52</v>
      </c>
    </row>
    <row r="345" spans="1:7" ht="11.25">
      <c r="A345" s="11">
        <v>0.0176</v>
      </c>
      <c r="B345" s="11">
        <f t="shared" si="18"/>
        <v>0.31427492552975755</v>
      </c>
      <c r="C345" s="11">
        <f t="shared" si="19"/>
        <v>-7.941965676701659</v>
      </c>
      <c r="D345" s="11">
        <f t="shared" si="20"/>
        <v>0.12509059504639444</v>
      </c>
      <c r="E345" s="11">
        <f t="shared" si="21"/>
        <v>31.537409404953618</v>
      </c>
      <c r="F345" s="11">
        <f t="shared" si="22"/>
        <v>31.662500000000012</v>
      </c>
      <c r="G345" s="11">
        <f t="shared" si="23"/>
        <v>17.6</v>
      </c>
    </row>
    <row r="346" spans="1:7" ht="11.25">
      <c r="A346" s="11">
        <v>0.01768</v>
      </c>
      <c r="B346" s="11">
        <f t="shared" si="18"/>
        <v>0.5646042843362784</v>
      </c>
      <c r="C346" s="11">
        <f t="shared" si="19"/>
        <v>-7.9068031043742595</v>
      </c>
      <c r="D346" s="11">
        <f t="shared" si="20"/>
        <v>0.40373233432880096</v>
      </c>
      <c r="E346" s="11">
        <f t="shared" si="21"/>
        <v>31.258767665671215</v>
      </c>
      <c r="F346" s="11">
        <f t="shared" si="22"/>
        <v>31.662500000000016</v>
      </c>
      <c r="G346" s="11">
        <f t="shared" si="23"/>
        <v>17.68</v>
      </c>
    </row>
    <row r="347" spans="1:7" ht="11.25">
      <c r="A347" s="11">
        <v>0.01776</v>
      </c>
      <c r="B347" s="11">
        <f t="shared" si="18"/>
        <v>0.8135073870615772</v>
      </c>
      <c r="C347" s="11">
        <f t="shared" si="19"/>
        <v>-7.851667027906884</v>
      </c>
      <c r="D347" s="11">
        <f t="shared" si="20"/>
        <v>0.8381624414399554</v>
      </c>
      <c r="E347" s="11">
        <f t="shared" si="21"/>
        <v>30.82433755856005</v>
      </c>
      <c r="F347" s="11">
        <f t="shared" si="22"/>
        <v>31.662500000000005</v>
      </c>
      <c r="G347" s="11">
        <f t="shared" si="23"/>
        <v>17.76</v>
      </c>
    </row>
    <row r="348" spans="1:7" ht="11.25">
      <c r="A348" s="11">
        <v>0.01784</v>
      </c>
      <c r="B348" s="11">
        <f t="shared" si="18"/>
        <v>1.0603554755227098</v>
      </c>
      <c r="C348" s="11">
        <f t="shared" si="19"/>
        <v>-7.776696727440579</v>
      </c>
      <c r="D348" s="11">
        <f t="shared" si="20"/>
        <v>1.4239940047075113</v>
      </c>
      <c r="E348" s="11">
        <f t="shared" si="21"/>
        <v>30.238505995292503</v>
      </c>
      <c r="F348" s="11">
        <f t="shared" si="22"/>
        <v>31.662500000000016</v>
      </c>
      <c r="G348" s="11">
        <f t="shared" si="23"/>
        <v>17.840000000000003</v>
      </c>
    </row>
    <row r="349" spans="1:7" ht="11.25">
      <c r="A349" s="11">
        <v>0.017920000000000002</v>
      </c>
      <c r="B349" s="11">
        <f t="shared" si="18"/>
        <v>1.3045249827417704</v>
      </c>
      <c r="C349" s="11">
        <f t="shared" si="19"/>
        <v>-7.6820815866727665</v>
      </c>
      <c r="D349" s="11">
        <f t="shared" si="20"/>
        <v>2.155311247851628</v>
      </c>
      <c r="E349" s="11">
        <f t="shared" si="21"/>
        <v>29.507188752148384</v>
      </c>
      <c r="F349" s="11">
        <f t="shared" si="22"/>
        <v>31.662500000000012</v>
      </c>
      <c r="G349" s="11">
        <f t="shared" si="23"/>
        <v>17.92</v>
      </c>
    </row>
    <row r="350" spans="1:7" ht="11.25">
      <c r="A350" s="11">
        <v>0.018000000000000002</v>
      </c>
      <c r="B350" s="11">
        <f t="shared" si="18"/>
        <v>1.5453991081485439</v>
      </c>
      <c r="C350" s="11">
        <f t="shared" si="19"/>
        <v>-7.568060614452017</v>
      </c>
      <c r="D350" s="11">
        <f t="shared" si="20"/>
        <v>3.0247292679900872</v>
      </c>
      <c r="E350" s="11">
        <f t="shared" si="21"/>
        <v>28.637770732009926</v>
      </c>
      <c r="F350" s="11">
        <f t="shared" si="22"/>
        <v>31.662500000000012</v>
      </c>
      <c r="G350" s="11">
        <f t="shared" si="23"/>
        <v>18.000000000000004</v>
      </c>
    </row>
    <row r="351" spans="1:7" ht="11.25">
      <c r="A351" s="11">
        <v>0.018080000000000002</v>
      </c>
      <c r="B351" s="11">
        <f t="shared" si="18"/>
        <v>1.782369375690498</v>
      </c>
      <c r="C351" s="11">
        <f t="shared" si="19"/>
        <v>-7.4349218410138995</v>
      </c>
      <c r="D351" s="11">
        <f t="shared" si="20"/>
        <v>4.023468609007258</v>
      </c>
      <c r="E351" s="11">
        <f t="shared" si="21"/>
        <v>27.63903139099276</v>
      </c>
      <c r="F351" s="11">
        <f t="shared" si="22"/>
        <v>31.662500000000016</v>
      </c>
      <c r="G351" s="11">
        <f t="shared" si="23"/>
        <v>18.080000000000002</v>
      </c>
    </row>
    <row r="352" spans="1:7" ht="11.25">
      <c r="A352" s="11">
        <v>0.018160000000000003</v>
      </c>
      <c r="B352" s="11">
        <f t="shared" si="18"/>
        <v>2.014837170914081</v>
      </c>
      <c r="C352" s="11">
        <f t="shared" si="19"/>
        <v>-7.283001590383087</v>
      </c>
      <c r="D352" s="11">
        <f t="shared" si="20"/>
        <v>5.141443917238724</v>
      </c>
      <c r="E352" s="11">
        <f t="shared" si="21"/>
        <v>26.521056082761287</v>
      </c>
      <c r="F352" s="11">
        <f t="shared" si="22"/>
        <v>31.662500000000012</v>
      </c>
      <c r="G352" s="11">
        <f t="shared" si="23"/>
        <v>18.160000000000004</v>
      </c>
    </row>
    <row r="353" spans="1:7" ht="11.25">
      <c r="A353" s="11">
        <v>0.018240000000000003</v>
      </c>
      <c r="B353" s="11">
        <f t="shared" si="18"/>
        <v>2.2422152531343946</v>
      </c>
      <c r="C353" s="11">
        <f t="shared" si="19"/>
        <v>-7.112683630779796</v>
      </c>
      <c r="D353" s="11">
        <f t="shared" si="20"/>
        <v>6.367365784218582</v>
      </c>
      <c r="E353" s="11">
        <f t="shared" si="21"/>
        <v>25.295134215781435</v>
      </c>
      <c r="F353" s="11">
        <f t="shared" si="22"/>
        <v>31.662500000000016</v>
      </c>
      <c r="G353" s="11">
        <f t="shared" si="23"/>
        <v>18.240000000000002</v>
      </c>
    </row>
    <row r="354" spans="1:7" ht="11.25">
      <c r="A354" s="11">
        <v>0.018320000000000003</v>
      </c>
      <c r="B354" s="11">
        <f t="shared" si="18"/>
        <v>2.463929238873486</v>
      </c>
      <c r="C354" s="11">
        <f t="shared" si="19"/>
        <v>-6.924398205176609</v>
      </c>
      <c r="D354" s="11">
        <f t="shared" si="20"/>
        <v>7.688854748073495</v>
      </c>
      <c r="E354" s="11">
        <f t="shared" si="21"/>
        <v>23.973645251926524</v>
      </c>
      <c r="F354" s="11">
        <f t="shared" si="22"/>
        <v>31.66250000000002</v>
      </c>
      <c r="G354" s="11">
        <f t="shared" si="23"/>
        <v>18.320000000000004</v>
      </c>
    </row>
    <row r="355" spans="1:7" ht="11.25">
      <c r="A355" s="11">
        <v>0.018400000000000003</v>
      </c>
      <c r="B355" s="11">
        <f t="shared" si="18"/>
        <v>2.679419052819798</v>
      </c>
      <c r="C355" s="11">
        <f t="shared" si="19"/>
        <v>-6.718620944454703</v>
      </c>
      <c r="D355" s="11">
        <f t="shared" si="20"/>
        <v>9.092566302367306</v>
      </c>
      <c r="E355" s="11">
        <f t="shared" si="21"/>
        <v>22.569933697632706</v>
      </c>
      <c r="F355" s="11">
        <f t="shared" si="22"/>
        <v>31.662500000000012</v>
      </c>
      <c r="G355" s="11">
        <f t="shared" si="23"/>
        <v>18.400000000000002</v>
      </c>
    </row>
    <row r="356" spans="1:7" ht="11.25">
      <c r="A356" s="11">
        <v>0.01848</v>
      </c>
      <c r="B356" s="11">
        <f t="shared" si="18"/>
        <v>2.888140342643559</v>
      </c>
      <c r="C356" s="11">
        <f t="shared" si="19"/>
        <v>-6.495871665904917</v>
      </c>
      <c r="D356" s="11">
        <f t="shared" si="20"/>
        <v>10.564325650046852</v>
      </c>
      <c r="E356" s="11">
        <f t="shared" si="21"/>
        <v>21.09817434995316</v>
      </c>
      <c r="F356" s="11">
        <f t="shared" si="22"/>
        <v>31.662500000000016</v>
      </c>
      <c r="G356" s="11">
        <f t="shared" si="23"/>
        <v>18.48</v>
      </c>
    </row>
    <row r="357" spans="1:7" ht="11.25">
      <c r="A357" s="11">
        <v>0.01856</v>
      </c>
      <c r="B357" s="11">
        <f t="shared" si="18"/>
        <v>3.0895658540940465</v>
      </c>
      <c r="C357" s="11">
        <f t="shared" si="19"/>
        <v>-6.256713060108836</v>
      </c>
      <c r="D357" s="11">
        <f t="shared" si="20"/>
        <v>12.089270841731777</v>
      </c>
      <c r="E357" s="11">
        <f t="shared" si="21"/>
        <v>19.573229158268237</v>
      </c>
      <c r="F357" s="11">
        <f t="shared" si="22"/>
        <v>31.662500000000016</v>
      </c>
      <c r="G357" s="11">
        <f t="shared" si="23"/>
        <v>18.56</v>
      </c>
    </row>
    <row r="358" spans="1:7" ht="11.25">
      <c r="A358" s="11">
        <v>0.01864</v>
      </c>
      <c r="B358" s="11">
        <f t="shared" si="18"/>
        <v>3.283186762905159</v>
      </c>
      <c r="C358" s="11">
        <f t="shared" si="19"/>
        <v>-6.001749269516934</v>
      </c>
      <c r="D358" s="11">
        <f t="shared" si="20"/>
        <v>13.652002852926481</v>
      </c>
      <c r="E358" s="11">
        <f t="shared" si="21"/>
        <v>18.01049714707353</v>
      </c>
      <c r="F358" s="11">
        <f t="shared" si="22"/>
        <v>31.66250000000001</v>
      </c>
      <c r="G358" s="11">
        <f t="shared" si="23"/>
        <v>18.64</v>
      </c>
    </row>
    <row r="359" spans="1:7" ht="11.25">
      <c r="A359" s="11">
        <v>0.01872</v>
      </c>
      <c r="B359" s="11">
        <f t="shared" si="18"/>
        <v>3.4685139601446604</v>
      </c>
      <c r="C359" s="11">
        <f t="shared" si="19"/>
        <v>-5.73162436231452</v>
      </c>
      <c r="D359" s="11">
        <f t="shared" si="20"/>
        <v>15.236741084661347</v>
      </c>
      <c r="E359" s="11">
        <f t="shared" si="21"/>
        <v>16.425758915338662</v>
      </c>
      <c r="F359" s="11">
        <f t="shared" si="22"/>
        <v>31.66250000000001</v>
      </c>
      <c r="G359" s="11">
        <f t="shared" si="23"/>
        <v>18.72</v>
      </c>
    </row>
    <row r="360" spans="1:7" ht="11.25">
      <c r="A360" s="11">
        <v>0.0188</v>
      </c>
      <c r="B360" s="11">
        <f t="shared" si="18"/>
        <v>3.645079287760244</v>
      </c>
      <c r="C360" s="11">
        <f t="shared" si="19"/>
        <v>-5.447020705430562</v>
      </c>
      <c r="D360" s="11">
        <f t="shared" si="20"/>
        <v>16.82748271730538</v>
      </c>
      <c r="E360" s="11">
        <f t="shared" si="21"/>
        <v>14.835017282694631</v>
      </c>
      <c r="F360" s="11">
        <f t="shared" si="22"/>
        <v>31.66250000000001</v>
      </c>
      <c r="G360" s="11">
        <f t="shared" si="23"/>
        <v>18.8</v>
      </c>
    </row>
    <row r="361" spans="1:7" ht="11.25">
      <c r="A361" s="11">
        <v>0.01888</v>
      </c>
      <c r="B361" s="11">
        <f t="shared" si="18"/>
        <v>3.8124367212012036</v>
      </c>
      <c r="C361" s="11">
        <f t="shared" si="19"/>
        <v>-5.148657240799504</v>
      </c>
      <c r="D361" s="11">
        <f t="shared" si="20"/>
        <v>18.408164308381426</v>
      </c>
      <c r="E361" s="11">
        <f t="shared" si="21"/>
        <v>13.254335691618579</v>
      </c>
      <c r="F361" s="11">
        <f t="shared" si="22"/>
        <v>31.662500000000005</v>
      </c>
      <c r="G361" s="11">
        <f t="shared" si="23"/>
        <v>18.880000000000003</v>
      </c>
    </row>
    <row r="362" spans="1:7" ht="11.25">
      <c r="A362" s="11">
        <v>0.01896</v>
      </c>
      <c r="B362" s="11">
        <f t="shared" si="18"/>
        <v>3.9701634961283405</v>
      </c>
      <c r="C362" s="11">
        <f t="shared" si="19"/>
        <v>-4.83728766923028</v>
      </c>
      <c r="D362" s="11">
        <f t="shared" si="20"/>
        <v>19.962824002556342</v>
      </c>
      <c r="E362" s="11">
        <f t="shared" si="21"/>
        <v>11.699675997443656</v>
      </c>
      <c r="F362" s="11">
        <f t="shared" si="22"/>
        <v>31.662499999999998</v>
      </c>
      <c r="G362" s="11">
        <f t="shared" si="23"/>
        <v>18.96</v>
      </c>
    </row>
    <row r="363" spans="1:7" ht="11.25">
      <c r="A363" s="11">
        <v>0.01904</v>
      </c>
      <c r="B363" s="11">
        <f t="shared" si="18"/>
        <v>4.117861176365813</v>
      </c>
      <c r="C363" s="11">
        <f t="shared" si="19"/>
        <v>-4.513698546470491</v>
      </c>
      <c r="D363" s="11">
        <f t="shared" si="20"/>
        <v>21.47576271579509</v>
      </c>
      <c r="E363" s="11">
        <f t="shared" si="21"/>
        <v>10.186737284204913</v>
      </c>
      <c r="F363" s="11">
        <f t="shared" si="22"/>
        <v>31.6625</v>
      </c>
      <c r="G363" s="11">
        <f t="shared" si="23"/>
        <v>19.040000000000003</v>
      </c>
    </row>
    <row r="364" spans="1:7" ht="11.25">
      <c r="A364" s="11">
        <v>0.01912</v>
      </c>
      <c r="B364" s="11">
        <f t="shared" si="18"/>
        <v>4.255156660397276</v>
      </c>
      <c r="C364" s="11">
        <f t="shared" si="19"/>
        <v>-4.178707296275069</v>
      </c>
      <c r="D364" s="11">
        <f t="shared" si="20"/>
        <v>22.93170266602876</v>
      </c>
      <c r="E364" s="11">
        <f t="shared" si="21"/>
        <v>8.730797333971248</v>
      </c>
      <c r="F364" s="11">
        <f t="shared" si="22"/>
        <v>31.66250000000001</v>
      </c>
      <c r="G364" s="11">
        <f t="shared" si="23"/>
        <v>19.12</v>
      </c>
    </row>
    <row r="365" spans="1:7" ht="11.25">
      <c r="A365" s="11">
        <v>0.019200000000000002</v>
      </c>
      <c r="B365" s="11">
        <f t="shared" si="18"/>
        <v>4.381703123863688</v>
      </c>
      <c r="C365" s="11">
        <f t="shared" si="19"/>
        <v>-3.8331601454988387</v>
      </c>
      <c r="D365" s="11">
        <f t="shared" si="20"/>
        <v>24.31594164947967</v>
      </c>
      <c r="E365" s="11">
        <f t="shared" si="21"/>
        <v>7.346558350520339</v>
      </c>
      <c r="F365" s="11">
        <f t="shared" si="22"/>
        <v>31.66250000000001</v>
      </c>
      <c r="G365" s="11">
        <f t="shared" si="23"/>
        <v>19.200000000000003</v>
      </c>
    </row>
    <row r="366" spans="1:7" ht="11.25">
      <c r="A366" s="11">
        <v>0.019280000000000002</v>
      </c>
      <c r="B366" s="11">
        <f t="shared" si="18"/>
        <v>4.4971808956819945</v>
      </c>
      <c r="C366" s="11">
        <f t="shared" si="19"/>
        <v>-3.477929986429022</v>
      </c>
      <c r="D366" s="11">
        <f t="shared" si="20"/>
        <v>25.61450150474892</v>
      </c>
      <c r="E366" s="11">
        <f t="shared" si="21"/>
        <v>6.047998495251089</v>
      </c>
      <c r="F366" s="11">
        <f t="shared" si="22"/>
        <v>31.66250000000001</v>
      </c>
      <c r="G366" s="11">
        <f t="shared" si="23"/>
        <v>19.28</v>
      </c>
    </row>
    <row r="367" spans="1:7" ht="11.25">
      <c r="A367" s="11">
        <v>0.019360000000000002</v>
      </c>
      <c r="B367" s="11">
        <f t="shared" si="18"/>
        <v>4.6012982655714305</v>
      </c>
      <c r="C367" s="11">
        <f t="shared" si="19"/>
        <v>-3.1139141717578847</v>
      </c>
      <c r="D367" s="11">
        <f t="shared" si="20"/>
        <v>26.814269265462702</v>
      </c>
      <c r="E367" s="11">
        <f t="shared" si="21"/>
        <v>4.848230734537296</v>
      </c>
      <c r="F367" s="11">
        <f t="shared" si="22"/>
        <v>31.662499999999998</v>
      </c>
      <c r="G367" s="11">
        <f t="shared" si="23"/>
        <v>19.360000000000003</v>
      </c>
    </row>
    <row r="368" spans="1:7" ht="11.25">
      <c r="A368" s="11">
        <v>0.019440000000000002</v>
      </c>
      <c r="B368" s="11">
        <f t="shared" si="18"/>
        <v>4.693792220947632</v>
      </c>
      <c r="C368" s="11">
        <f t="shared" si="19"/>
        <v>-2.742032247765443</v>
      </c>
      <c r="D368" s="11">
        <f t="shared" si="20"/>
        <v>27.903129576107197</v>
      </c>
      <c r="E368" s="11">
        <f t="shared" si="21"/>
        <v>3.7593704238928036</v>
      </c>
      <c r="F368" s="11">
        <f t="shared" si="22"/>
        <v>31.6625</v>
      </c>
      <c r="G368" s="11">
        <f t="shared" si="23"/>
        <v>19.44</v>
      </c>
    </row>
    <row r="369" spans="1:7" ht="11.25">
      <c r="A369" s="11">
        <v>0.019520000000000003</v>
      </c>
      <c r="B369" s="11">
        <f t="shared" si="18"/>
        <v>4.774429111323012</v>
      </c>
      <c r="C369" s="11">
        <f t="shared" si="19"/>
        <v>-2.3632236314385877</v>
      </c>
      <c r="D369" s="11">
        <f t="shared" si="20"/>
        <v>28.870087033905108</v>
      </c>
      <c r="E369" s="11">
        <f t="shared" si="21"/>
        <v>2.792412966094893</v>
      </c>
      <c r="F369" s="11">
        <f t="shared" si="22"/>
        <v>31.6625</v>
      </c>
      <c r="G369" s="11">
        <f t="shared" si="23"/>
        <v>19.520000000000003</v>
      </c>
    </row>
    <row r="370" spans="1:7" ht="11.25">
      <c r="A370" s="11">
        <v>0.019600000000000003</v>
      </c>
      <c r="B370" s="11">
        <f t="shared" si="18"/>
        <v>4.84300523853505</v>
      </c>
      <c r="C370" s="11">
        <f t="shared" si="19"/>
        <v>-1.9784452373946018</v>
      </c>
      <c r="D370" s="11">
        <f t="shared" si="20"/>
        <v>29.70537722131531</v>
      </c>
      <c r="E370" s="11">
        <f t="shared" si="21"/>
        <v>1.9571227786846916</v>
      </c>
      <c r="F370" s="11">
        <f t="shared" si="22"/>
        <v>31.6625</v>
      </c>
      <c r="G370" s="11">
        <f t="shared" si="23"/>
        <v>19.6</v>
      </c>
    </row>
    <row r="371" spans="1:7" ht="11.25">
      <c r="A371" s="11">
        <v>0.019680000000000003</v>
      </c>
      <c r="B371" s="11">
        <f t="shared" si="18"/>
        <v>4.899347371311551</v>
      </c>
      <c r="C371" s="11">
        <f t="shared" si="19"/>
        <v>-1.5886690606035083</v>
      </c>
      <c r="D371" s="11">
        <f t="shared" si="20"/>
        <v>30.40056530794058</v>
      </c>
      <c r="E371" s="11">
        <f t="shared" si="21"/>
        <v>1.2619346920594168</v>
      </c>
      <c r="F371" s="11">
        <f t="shared" si="22"/>
        <v>31.662499999999998</v>
      </c>
      <c r="G371" s="11">
        <f t="shared" si="23"/>
        <v>19.680000000000003</v>
      </c>
    </row>
    <row r="372" spans="1:7" ht="11.25">
      <c r="A372" s="11">
        <v>0.019760000000000003</v>
      </c>
      <c r="B372" s="11">
        <f t="shared" si="18"/>
        <v>4.943313182872978</v>
      </c>
      <c r="C372" s="11">
        <f t="shared" si="19"/>
        <v>-1.1948797210157658</v>
      </c>
      <c r="D372" s="11">
        <f t="shared" si="20"/>
        <v>30.94863122615265</v>
      </c>
      <c r="E372" s="11">
        <f t="shared" si="21"/>
        <v>0.7138687738473571</v>
      </c>
      <c r="F372" s="11">
        <f t="shared" si="22"/>
        <v>31.662500000000005</v>
      </c>
      <c r="G372" s="11">
        <f t="shared" si="23"/>
        <v>19.76</v>
      </c>
    </row>
    <row r="373" spans="1:7" ht="11.25">
      <c r="A373" s="11">
        <v>0.01984</v>
      </c>
      <c r="B373" s="11">
        <f t="shared" si="18"/>
        <v>4.974791610466453</v>
      </c>
      <c r="C373" s="11">
        <f t="shared" si="19"/>
        <v>-0.7980719762977276</v>
      </c>
      <c r="D373" s="11">
        <f t="shared" si="20"/>
        <v>31.34404056032412</v>
      </c>
      <c r="E373" s="11">
        <f t="shared" si="21"/>
        <v>0.3184594396758804</v>
      </c>
      <c r="F373" s="11">
        <f t="shared" si="22"/>
        <v>31.6625</v>
      </c>
      <c r="G373" s="11">
        <f t="shared" si="23"/>
        <v>19.84</v>
      </c>
    </row>
    <row r="374" spans="1:7" ht="11.25">
      <c r="A374" s="11">
        <v>0.01992</v>
      </c>
      <c r="B374" s="11">
        <f t="shared" si="18"/>
        <v>4.9937031359231865</v>
      </c>
      <c r="C374" s="11">
        <f t="shared" si="19"/>
        <v>-0.3992482089581369</v>
      </c>
      <c r="D374" s="11">
        <f t="shared" si="20"/>
        <v>31.582800433821863</v>
      </c>
      <c r="E374" s="11">
        <f t="shared" si="21"/>
        <v>0.07969956617814009</v>
      </c>
      <c r="F374" s="11">
        <f t="shared" si="22"/>
        <v>31.6625</v>
      </c>
      <c r="G374" s="11">
        <f t="shared" si="23"/>
        <v>19.92</v>
      </c>
    </row>
    <row r="375" spans="1:7" ht="11.25">
      <c r="A375" s="11">
        <v>0.02</v>
      </c>
      <c r="B375" s="11">
        <f t="shared" si="18"/>
        <v>4.9999999865306135</v>
      </c>
      <c r="C375" s="11">
        <f t="shared" si="19"/>
        <v>0.0005841057866880655</v>
      </c>
      <c r="D375" s="11">
        <f t="shared" si="20"/>
        <v>31.662499829410223</v>
      </c>
      <c r="E375" s="11">
        <f t="shared" si="21"/>
        <v>1.7058978502124193E-07</v>
      </c>
      <c r="F375" s="11">
        <f t="shared" si="22"/>
        <v>31.66250000000001</v>
      </c>
      <c r="G375" s="11">
        <f t="shared" si="23"/>
        <v>20</v>
      </c>
    </row>
  </sheetData>
  <sheetProtection/>
  <mergeCells count="2">
    <mergeCell ref="N18:N28"/>
    <mergeCell ref="N31:N34"/>
  </mergeCells>
  <printOptions/>
  <pageMargins left="0.75" right="0.75" top="1" bottom="1" header="0.4921259845" footer="0.4921259845"/>
  <pageSetup horizontalDpi="1200" verticalDpi="1200" orientation="portrait" paperSize="9" r:id="rId3"/>
  <ignoredErrors>
    <ignoredError sqref="B26 D26" unlockedFormula="1"/>
    <ignoredError sqref="M31:M32 M34 M24:M25 M27:M28" evalError="1"/>
  </ignoredErrors>
  <drawing r:id="rId2"/>
  <legacyDrawing r:id="rId1"/>
</worksheet>
</file>

<file path=xl/worksheets/sheet2.xml><?xml version="1.0" encoding="utf-8"?>
<worksheet xmlns="http://schemas.openxmlformats.org/spreadsheetml/2006/main" xmlns:r="http://schemas.openxmlformats.org/officeDocument/2006/relationships">
  <dimension ref="B1:D9"/>
  <sheetViews>
    <sheetView showGridLines="0" showRowColHeaders="0" workbookViewId="0" topLeftCell="A1">
      <selection activeCell="A1" sqref="A1"/>
    </sheetView>
  </sheetViews>
  <sheetFormatPr defaultColWidth="11.421875" defaultRowHeight="12.75"/>
  <cols>
    <col min="3" max="3" width="46.7109375" style="0" customWidth="1"/>
  </cols>
  <sheetData>
    <row r="1" spans="2:4" ht="12.75">
      <c r="B1" s="3"/>
      <c r="C1" s="3"/>
      <c r="D1" s="3"/>
    </row>
    <row r="2" spans="2:4" ht="12.75">
      <c r="B2" s="3"/>
      <c r="C2" s="3"/>
      <c r="D2" s="3"/>
    </row>
    <row r="3" spans="2:4" ht="114.75">
      <c r="B3" s="3"/>
      <c r="C3" s="9" t="s">
        <v>16</v>
      </c>
      <c r="D3" s="3"/>
    </row>
    <row r="4" spans="2:4" ht="24.75" customHeight="1">
      <c r="B4" s="3"/>
      <c r="C4" s="4" t="s">
        <v>11</v>
      </c>
      <c r="D4" s="3"/>
    </row>
    <row r="5" spans="2:4" ht="13.5" customHeight="1">
      <c r="B5" s="3"/>
      <c r="C5" s="5" t="s">
        <v>12</v>
      </c>
      <c r="D5" s="3"/>
    </row>
    <row r="6" spans="2:4" ht="13.5" customHeight="1">
      <c r="B6" s="3"/>
      <c r="C6" s="6" t="s">
        <v>13</v>
      </c>
      <c r="D6" s="3"/>
    </row>
    <row r="7" spans="2:4" ht="13.5" customHeight="1">
      <c r="B7" s="3"/>
      <c r="C7" s="7" t="s">
        <v>14</v>
      </c>
      <c r="D7" s="3"/>
    </row>
    <row r="8" spans="2:4" ht="12.75">
      <c r="B8" s="3"/>
      <c r="C8" s="8" t="s">
        <v>15</v>
      </c>
      <c r="D8" s="3"/>
    </row>
    <row r="9" spans="2:4" ht="12.75">
      <c r="B9" s="3"/>
      <c r="C9" s="3"/>
      <c r="D9" s="3"/>
    </row>
  </sheetData>
  <sheetProtection selectLockedCells="1" selectUnlockedCells="1"/>
  <hyperlinks>
    <hyperlink ref="C8" r:id="rId1" display="gely@wanadoo.fr"/>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Fabrice</dc:creator>
  <cp:keywords/>
  <dc:description/>
  <cp:lastModifiedBy>Fabrice</cp:lastModifiedBy>
  <dcterms:created xsi:type="dcterms:W3CDTF">2002-08-05T10:45:17Z</dcterms:created>
  <dcterms:modified xsi:type="dcterms:W3CDTF">2003-01-20T21:23:13Z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