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4410" activeTab="1"/>
  </bookViews>
  <sheets>
    <sheet name="décharge condensateur" sheetId="1" r:id="rId1"/>
    <sheet name="chute libre" sheetId="2" r:id="rId2"/>
    <sheet name="mouvement badminton" sheetId="3" r:id="rId3"/>
  </sheets>
  <definedNames>
    <definedName name="SHEET_TITLE" localSheetId="2">"trajectoires"</definedName>
    <definedName name="_xlnm.Print_Area" localSheetId="2">'mouvement badminton'!$A:$IV</definedName>
  </definedNames>
  <calcPr fullCalcOnLoad="1"/>
</workbook>
</file>

<file path=xl/sharedStrings.xml><?xml version="1.0" encoding="utf-8"?>
<sst xmlns="http://schemas.openxmlformats.org/spreadsheetml/2006/main" count="122" uniqueCount="112">
  <si>
    <t>Calcul de A=</t>
  </si>
  <si>
    <t>calcul de B=</t>
  </si>
  <si>
    <t>sélectionner la masse volumique de l'air et la valeur du champ de pesanteur:</t>
  </si>
  <si>
    <t>D(mm)=</t>
  </si>
  <si>
    <t>m</t>
  </si>
  <si>
    <t>section=</t>
  </si>
  <si>
    <t>m2</t>
  </si>
  <si>
    <t>Date t(s)</t>
  </si>
  <si>
    <t>a(m.s-2)</t>
  </si>
  <si>
    <t xml:space="preserve">dX/dt </t>
  </si>
  <si>
    <t>dY/dt</t>
  </si>
  <si>
    <t>v(m/s)</t>
  </si>
  <si>
    <t>Précisez les conditions initiales (à t=0)</t>
  </si>
  <si>
    <t>g(m,s-2)=</t>
  </si>
  <si>
    <t>k(SI)=</t>
  </si>
  <si>
    <t>m(g)=</t>
  </si>
  <si>
    <t>kg</t>
  </si>
  <si>
    <t>volume=</t>
  </si>
  <si>
    <t>m3</t>
  </si>
  <si>
    <t>X0(m)</t>
  </si>
  <si>
    <t>Y0(m)</t>
  </si>
  <si>
    <t>V0 (m/s)</t>
  </si>
  <si>
    <t>V0x</t>
  </si>
  <si>
    <t>V0y</t>
  </si>
  <si>
    <t>Pas Dt(s)</t>
  </si>
  <si>
    <r>
      <t>ro</t>
    </r>
    <r>
      <rPr>
        <sz val="10"/>
        <color indexed="8"/>
        <rFont val="Arial"/>
        <family val="0"/>
      </rPr>
      <t>(g,L-1)=</t>
    </r>
  </si>
  <si>
    <r>
      <t>a</t>
    </r>
    <r>
      <rPr>
        <b/>
        <i/>
        <sz val="10"/>
        <color indexed="8"/>
        <rFont val="Arial"/>
        <family val="0"/>
      </rPr>
      <t>(deg)</t>
    </r>
  </si>
  <si>
    <r>
      <t>d</t>
    </r>
    <r>
      <rPr>
        <b/>
        <sz val="10"/>
        <color indexed="8"/>
        <rFont val="Arial"/>
        <family val="0"/>
      </rPr>
      <t>2</t>
    </r>
    <r>
      <rPr>
        <b/>
        <sz val="10"/>
        <color indexed="8"/>
        <rFont val="Arial"/>
        <family val="0"/>
      </rPr>
      <t>X/dt</t>
    </r>
    <r>
      <rPr>
        <b/>
        <sz val="10"/>
        <color indexed="8"/>
        <rFont val="Arial"/>
        <family val="0"/>
      </rPr>
      <t>2</t>
    </r>
  </si>
  <si>
    <r>
      <t>d</t>
    </r>
    <r>
      <rPr>
        <b/>
        <sz val="10"/>
        <color indexed="8"/>
        <rFont val="Arial"/>
        <family val="0"/>
      </rPr>
      <t>2</t>
    </r>
    <r>
      <rPr>
        <b/>
        <sz val="10"/>
        <color indexed="8"/>
        <rFont val="Arial"/>
        <family val="0"/>
      </rPr>
      <t>Y/dt</t>
    </r>
    <r>
      <rPr>
        <b/>
        <sz val="10"/>
        <color indexed="8"/>
        <rFont val="Arial"/>
        <family val="0"/>
      </rPr>
      <t>2</t>
    </r>
  </si>
  <si>
    <r>
      <t>X</t>
    </r>
    <r>
      <rPr>
        <b/>
        <vertAlign val="subscript"/>
        <sz val="10"/>
        <color indexed="8"/>
        <rFont val="Arial"/>
        <family val="0"/>
      </rPr>
      <t>G</t>
    </r>
  </si>
  <si>
    <r>
      <t>Y</t>
    </r>
    <r>
      <rPr>
        <b/>
        <vertAlign val="subscript"/>
        <sz val="10"/>
        <color indexed="8"/>
        <rFont val="Arial"/>
        <family val="0"/>
      </rPr>
      <t>G</t>
    </r>
  </si>
  <si>
    <t>t</t>
  </si>
  <si>
    <t>x</t>
  </si>
  <si>
    <t>y</t>
  </si>
  <si>
    <t>vx</t>
  </si>
  <si>
    <t>vy</t>
  </si>
  <si>
    <t>v</t>
  </si>
  <si>
    <r>
      <t>a(</t>
    </r>
    <r>
      <rPr>
        <b/>
        <sz val="10"/>
        <rFont val="Times New Roman"/>
        <family val="1"/>
      </rPr>
      <t>deg</t>
    </r>
    <r>
      <rPr>
        <b/>
        <sz val="10"/>
        <rFont val="Symbol"/>
        <family val="1"/>
      </rPr>
      <t>)</t>
    </r>
  </si>
  <si>
    <t xml:space="preserve">               valeurs expérimentales</t>
  </si>
  <si>
    <t xml:space="preserve">   réglage du pas(ms)</t>
  </si>
  <si>
    <t>choix des paramètres</t>
  </si>
  <si>
    <t>t(s)</t>
  </si>
  <si>
    <t>u exact(V)</t>
  </si>
  <si>
    <t>u euler(V)</t>
  </si>
  <si>
    <t>du</t>
  </si>
  <si>
    <t>Décharge d'un condensateur</t>
  </si>
  <si>
    <t>Sélectionner les paramètres:</t>
  </si>
  <si>
    <t>R=</t>
  </si>
  <si>
    <t>C=</t>
  </si>
  <si>
    <t>kohms</t>
  </si>
  <si>
    <r>
      <t>m</t>
    </r>
    <r>
      <rPr>
        <sz val="10"/>
        <rFont val="Arial"/>
        <family val="0"/>
      </rPr>
      <t>F</t>
    </r>
  </si>
  <si>
    <t>RC=</t>
  </si>
  <si>
    <t>s</t>
  </si>
  <si>
    <t>Uo=</t>
  </si>
  <si>
    <t>V</t>
  </si>
  <si>
    <t>dt(s)=</t>
  </si>
  <si>
    <t>Mouvement d'un volant de badminton</t>
  </si>
  <si>
    <t>méthode d'Euler</t>
  </si>
  <si>
    <t xml:space="preserve">mouvement du projectile </t>
  </si>
  <si>
    <t>Y1(m)</t>
  </si>
  <si>
    <t>Y2(m)</t>
  </si>
  <si>
    <t>Y3(m)</t>
  </si>
  <si>
    <t>dy/dt (m,s-1)</t>
  </si>
  <si>
    <t>Y(analytique)</t>
  </si>
  <si>
    <t>pas dt(s)=</t>
  </si>
  <si>
    <t>Chute libre</t>
  </si>
  <si>
    <t xml:space="preserve">       conditions initiales</t>
  </si>
  <si>
    <r>
      <t>g(m,s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)=</t>
    </r>
  </si>
  <si>
    <t>Y1</t>
  </si>
  <si>
    <t>Y2</t>
  </si>
  <si>
    <t>Y3</t>
  </si>
  <si>
    <t>dy/dt</t>
  </si>
  <si>
    <t>t1=0</t>
  </si>
  <si>
    <t>t2=t1+dt</t>
  </si>
  <si>
    <t>t3=t2+dt</t>
  </si>
  <si>
    <t>y1=Y0</t>
  </si>
  <si>
    <t>v1=Vo</t>
  </si>
  <si>
    <t>Vo(m/s)=</t>
  </si>
  <si>
    <t>Yo(m)=</t>
  </si>
  <si>
    <t>y2=y1+v1*dt</t>
  </si>
  <si>
    <t>v2=v1-g(dt)</t>
  </si>
  <si>
    <t>y3=y2+v2*dt</t>
  </si>
  <si>
    <t>y2=y1+v2*dt</t>
  </si>
  <si>
    <t>y3=y2+v3*dt</t>
  </si>
  <si>
    <t>y2=y1+0,5*(v2+v1)dt</t>
  </si>
  <si>
    <t>y3=y2+0,5*(v3+v2)dt</t>
  </si>
  <si>
    <t>v3=v2-g(dt)</t>
  </si>
  <si>
    <t>principe des calculs effectués dans les colonnes A à E</t>
  </si>
  <si>
    <t>u  euler</t>
  </si>
  <si>
    <t>u  exact</t>
  </si>
  <si>
    <t>u1=Uo</t>
  </si>
  <si>
    <t>"</t>
  </si>
  <si>
    <t>Uo*exp(-t1/RC)</t>
  </si>
  <si>
    <t>Principe des calculs effectués dans les colonnes A,B,Cet D</t>
  </si>
  <si>
    <r>
      <t>du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=-(1/RC)*Uo*dt</t>
    </r>
  </si>
  <si>
    <r>
      <t>du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=-(1/RC)*U1*dt</t>
    </r>
  </si>
  <si>
    <r>
      <t>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=Uo+du</t>
    </r>
    <r>
      <rPr>
        <vertAlign val="subscript"/>
        <sz val="10"/>
        <rFont val="Arial"/>
        <family val="2"/>
      </rPr>
      <t>1</t>
    </r>
  </si>
  <si>
    <r>
      <t>u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=u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+du</t>
    </r>
    <r>
      <rPr>
        <vertAlign val="subscript"/>
        <sz val="10"/>
        <rFont val="Arial"/>
        <family val="2"/>
      </rPr>
      <t>2</t>
    </r>
  </si>
  <si>
    <t>écart quadra avec Y1</t>
  </si>
  <si>
    <t>écart quadra avec Y2</t>
  </si>
  <si>
    <t>écart quadra avec Y3</t>
  </si>
  <si>
    <r>
      <t xml:space="preserve">  S</t>
    </r>
    <r>
      <rPr>
        <b/>
        <vertAlign val="subscript"/>
        <sz val="10"/>
        <rFont val="Arial"/>
        <family val="2"/>
      </rPr>
      <t>i[</t>
    </r>
    <r>
      <rPr>
        <b/>
        <sz val="10"/>
        <rFont val="Arial"/>
        <family val="0"/>
      </rPr>
      <t>yi</t>
    </r>
    <r>
      <rPr>
        <b/>
        <vertAlign val="subscript"/>
        <sz val="10"/>
        <rFont val="Arial"/>
        <family val="2"/>
      </rPr>
      <t>(euler)</t>
    </r>
    <r>
      <rPr>
        <b/>
        <sz val="10"/>
        <rFont val="Arial"/>
        <family val="0"/>
      </rPr>
      <t>-yi</t>
    </r>
    <r>
      <rPr>
        <b/>
        <vertAlign val="subscript"/>
        <sz val="10"/>
        <rFont val="Arial"/>
        <family val="2"/>
      </rPr>
      <t>(analytique</t>
    </r>
    <r>
      <rPr>
        <b/>
        <sz val="10"/>
        <rFont val="Arial"/>
        <family val="0"/>
      </rPr>
      <t>)]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=</t>
    </r>
  </si>
  <si>
    <t>Comparaison des précisions suivant la formule d'euler utilisée</t>
  </si>
  <si>
    <t xml:space="preserve">               Itérations Euler avec les 3 formules</t>
  </si>
  <si>
    <t>formule donnant Y1</t>
  </si>
  <si>
    <t>yi+1=yi+vi*dt</t>
  </si>
  <si>
    <t>formule donnant Y2</t>
  </si>
  <si>
    <t>formule donnant Y3</t>
  </si>
  <si>
    <t>yi+1=yi+vi+1*dt</t>
  </si>
  <si>
    <t>yi+1=yi+0,5*[vi+1+vi]*dt</t>
  </si>
  <si>
    <t xml:space="preserve">Constater que quelle que soit la méthode, la précision augmente quand dt diminue </t>
  </si>
  <si>
    <t>plus précis(*)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</si>
</sst>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.000000"/>
    <numFmt numFmtId="173" formatCode="0.0000"/>
    <numFmt numFmtId="174" formatCode="0.0000000"/>
    <numFmt numFmtId="175" formatCode="0.000"/>
  </numFmts>
  <fonts count="22">
    <font>
      <sz val="10"/>
      <name val="Arial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0"/>
    </font>
    <font>
      <b/>
      <i/>
      <sz val="10"/>
      <name val="Symbol"/>
      <family val="0"/>
    </font>
    <font>
      <b/>
      <sz val="10"/>
      <color indexed="10"/>
      <name val="Arial"/>
      <family val="0"/>
    </font>
    <font>
      <b/>
      <sz val="10"/>
      <name val="Symbol"/>
      <family val="1"/>
    </font>
    <font>
      <b/>
      <sz val="10"/>
      <name val="Times New Roman"/>
      <family val="1"/>
    </font>
    <font>
      <sz val="10"/>
      <color indexed="9"/>
      <name val="Arial"/>
      <family val="0"/>
    </font>
    <font>
      <b/>
      <i/>
      <sz val="12"/>
      <color indexed="8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8" fillId="3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4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5" borderId="0" xfId="0" applyNumberFormat="1" applyFont="1" applyFill="1" applyBorder="1" applyAlignment="1" applyProtection="1">
      <alignment/>
      <protection/>
    </xf>
    <xf numFmtId="172" fontId="0" fillId="2" borderId="1" xfId="0" applyNumberFormat="1" applyFont="1" applyFill="1" applyBorder="1" applyAlignment="1" applyProtection="1">
      <alignment/>
      <protection/>
    </xf>
    <xf numFmtId="0" fontId="6" fillId="6" borderId="1" xfId="0" applyNumberFormat="1" applyFont="1" applyFill="1" applyBorder="1" applyAlignment="1" applyProtection="1">
      <alignment horizontal="center"/>
      <protection/>
    </xf>
    <xf numFmtId="2" fontId="0" fillId="7" borderId="1" xfId="0" applyNumberFormat="1" applyFont="1" applyFill="1" applyBorder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2" fontId="0" fillId="8" borderId="0" xfId="0" applyNumberFormat="1" applyFont="1" applyFill="1" applyBorder="1" applyAlignment="1" applyProtection="1">
      <alignment/>
      <protection/>
    </xf>
    <xf numFmtId="2" fontId="0" fillId="4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8" borderId="1" xfId="0" applyNumberFormat="1" applyFont="1" applyFill="1" applyBorder="1" applyAlignment="1" applyProtection="1">
      <alignment horizontal="center"/>
      <protection/>
    </xf>
    <xf numFmtId="0" fontId="5" fillId="8" borderId="0" xfId="0" applyNumberFormat="1" applyFont="1" applyFill="1" applyBorder="1" applyAlignment="1" applyProtection="1">
      <alignment horizontal="center"/>
      <protection/>
    </xf>
    <xf numFmtId="173" fontId="0" fillId="2" borderId="1" xfId="0" applyNumberFormat="1" applyFont="1" applyFill="1" applyBorder="1" applyAlignment="1" applyProtection="1">
      <alignment/>
      <protection/>
    </xf>
    <xf numFmtId="0" fontId="6" fillId="4" borderId="1" xfId="0" applyNumberFormat="1" applyFont="1" applyFill="1" applyBorder="1" applyAlignment="1" applyProtection="1">
      <alignment horizontal="center"/>
      <protection/>
    </xf>
    <xf numFmtId="0" fontId="7" fillId="7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5" fillId="4" borderId="0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2" fontId="0" fillId="4" borderId="1" xfId="0" applyNumberFormat="1" applyFont="1" applyFill="1" applyBorder="1" applyAlignment="1" applyProtection="1">
      <alignment/>
      <protection/>
    </xf>
    <xf numFmtId="0" fontId="5" fillId="9" borderId="1" xfId="0" applyNumberFormat="1" applyFont="1" applyFill="1" applyBorder="1" applyAlignment="1" applyProtection="1">
      <alignment horizontal="center"/>
      <protection/>
    </xf>
    <xf numFmtId="0" fontId="0" fillId="9" borderId="1" xfId="0" applyNumberFormat="1" applyFont="1" applyFill="1" applyBorder="1" applyAlignment="1" applyProtection="1">
      <alignment/>
      <protection/>
    </xf>
    <xf numFmtId="173" fontId="0" fillId="9" borderId="1" xfId="0" applyNumberFormat="1" applyFont="1" applyFill="1" applyBorder="1" applyAlignment="1" applyProtection="1">
      <alignment/>
      <protection/>
    </xf>
    <xf numFmtId="0" fontId="0" fillId="9" borderId="0" xfId="0" applyNumberFormat="1" applyFont="1" applyFill="1" applyBorder="1" applyAlignment="1" applyProtection="1">
      <alignment/>
      <protection/>
    </xf>
    <xf numFmtId="2" fontId="0" fillId="9" borderId="1" xfId="0" applyNumberFormat="1" applyFont="1" applyFill="1" applyBorder="1" applyAlignment="1" applyProtection="1">
      <alignment/>
      <protection/>
    </xf>
    <xf numFmtId="0" fontId="6" fillId="9" borderId="0" xfId="0" applyNumberFormat="1" applyFont="1" applyFill="1" applyBorder="1" applyAlignment="1" applyProtection="1">
      <alignment/>
      <protection/>
    </xf>
    <xf numFmtId="0" fontId="0" fillId="9" borderId="0" xfId="0" applyNumberFormat="1" applyFont="1" applyFill="1" applyBorder="1" applyAlignment="1" applyProtection="1">
      <alignment horizontal="center"/>
      <protection/>
    </xf>
    <xf numFmtId="11" fontId="0" fillId="9" borderId="0" xfId="0" applyNumberFormat="1" applyFont="1" applyFill="1" applyBorder="1" applyAlignment="1" applyProtection="1">
      <alignment/>
      <protection/>
    </xf>
    <xf numFmtId="173" fontId="0" fillId="9" borderId="0" xfId="0" applyNumberFormat="1" applyFont="1" applyFill="1" applyBorder="1" applyAlignment="1" applyProtection="1">
      <alignment/>
      <protection/>
    </xf>
    <xf numFmtId="172" fontId="0" fillId="2" borderId="2" xfId="0" applyNumberFormat="1" applyFont="1" applyFill="1" applyBorder="1" applyAlignment="1" applyProtection="1">
      <alignment/>
      <protection/>
    </xf>
    <xf numFmtId="11" fontId="0" fillId="9" borderId="1" xfId="0" applyNumberFormat="1" applyFont="1" applyFill="1" applyBorder="1" applyAlignment="1" applyProtection="1">
      <alignment/>
      <protection/>
    </xf>
    <xf numFmtId="0" fontId="5" fillId="9" borderId="1" xfId="0" applyNumberFormat="1" applyFont="1" applyFill="1" applyBorder="1" applyAlignment="1" applyProtection="1">
      <alignment horizontal="right"/>
      <protection/>
    </xf>
    <xf numFmtId="175" fontId="0" fillId="9" borderId="1" xfId="0" applyNumberFormat="1" applyFont="1" applyFill="1" applyBorder="1" applyAlignment="1" applyProtection="1">
      <alignment/>
      <protection/>
    </xf>
    <xf numFmtId="0" fontId="10" fillId="9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1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0" fillId="5" borderId="0" xfId="0" applyNumberFormat="1" applyFill="1" applyBorder="1" applyAlignment="1" applyProtection="1">
      <alignment/>
      <protection/>
    </xf>
    <xf numFmtId="173" fontId="0" fillId="3" borderId="1" xfId="0" applyNumberFormat="1" applyFont="1" applyFill="1" applyBorder="1" applyAlignment="1" applyProtection="1">
      <alignment/>
      <protection/>
    </xf>
    <xf numFmtId="175" fontId="0" fillId="3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8" borderId="0" xfId="0" applyFill="1" applyAlignment="1">
      <alignment horizontal="right"/>
    </xf>
    <xf numFmtId="0" fontId="0" fillId="8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 applyProtection="1">
      <alignment/>
      <protection/>
    </xf>
    <xf numFmtId="173" fontId="0" fillId="6" borderId="4" xfId="0" applyNumberFormat="1" applyFont="1" applyFill="1" applyBorder="1" applyAlignment="1" applyProtection="1">
      <alignment/>
      <protection/>
    </xf>
    <xf numFmtId="173" fontId="0" fillId="3" borderId="4" xfId="0" applyNumberFormat="1" applyFont="1" applyFill="1" applyBorder="1" applyAlignment="1" applyProtection="1">
      <alignment/>
      <protection/>
    </xf>
    <xf numFmtId="173" fontId="0" fillId="4" borderId="4" xfId="0" applyNumberFormat="1" applyFont="1" applyFill="1" applyBorder="1" applyAlignment="1" applyProtection="1">
      <alignment/>
      <protection/>
    </xf>
    <xf numFmtId="173" fontId="0" fillId="8" borderId="4" xfId="0" applyNumberFormat="1" applyFont="1" applyFill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 horizontal="center"/>
      <protection/>
    </xf>
    <xf numFmtId="172" fontId="5" fillId="2" borderId="5" xfId="0" applyNumberFormat="1" applyFont="1" applyFill="1" applyBorder="1" applyAlignment="1" applyProtection="1">
      <alignment horizontal="center"/>
      <protection/>
    </xf>
    <xf numFmtId="172" fontId="5" fillId="2" borderId="6" xfId="0" applyNumberFormat="1" applyFont="1" applyFill="1" applyBorder="1" applyAlignment="1" applyProtection="1">
      <alignment horizontal="center"/>
      <protection/>
    </xf>
    <xf numFmtId="0" fontId="6" fillId="4" borderId="7" xfId="0" applyNumberFormat="1" applyFont="1" applyFill="1" applyBorder="1" applyAlignment="1" applyProtection="1">
      <alignment/>
      <protection/>
    </xf>
    <xf numFmtId="0" fontId="0" fillId="2" borderId="8" xfId="0" applyNumberFormat="1" applyFont="1" applyFill="1" applyBorder="1" applyAlignment="1" applyProtection="1">
      <alignment/>
      <protection/>
    </xf>
    <xf numFmtId="0" fontId="5" fillId="2" borderId="8" xfId="0" applyNumberFormat="1" applyFont="1" applyFill="1" applyBorder="1" applyAlignment="1" applyProtection="1">
      <alignment/>
      <protection/>
    </xf>
    <xf numFmtId="0" fontId="5" fillId="2" borderId="8" xfId="0" applyNumberFormat="1" applyFont="1" applyFill="1" applyBorder="1" applyAlignment="1" applyProtection="1">
      <alignment/>
      <protection/>
    </xf>
    <xf numFmtId="0" fontId="0" fillId="10" borderId="9" xfId="0" applyNumberFormat="1" applyFont="1" applyFill="1" applyBorder="1" applyAlignment="1" applyProtection="1">
      <alignment/>
      <protection/>
    </xf>
    <xf numFmtId="0" fontId="5" fillId="3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0" fillId="4" borderId="1" xfId="0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10" borderId="5" xfId="0" applyFill="1" applyBorder="1" applyAlignment="1">
      <alignment horizontal="center"/>
    </xf>
    <xf numFmtId="0" fontId="0" fillId="10" borderId="8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10" borderId="7" xfId="0" applyFont="1" applyFill="1" applyBorder="1" applyAlignment="1">
      <alignment/>
    </xf>
    <xf numFmtId="0" fontId="5" fillId="10" borderId="8" xfId="0" applyFont="1" applyFill="1" applyBorder="1" applyAlignment="1">
      <alignment/>
    </xf>
    <xf numFmtId="0" fontId="0" fillId="0" borderId="1" xfId="0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10" fillId="8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425"/>
          <c:w val="0.94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'décharge condensateur'!$B$6</c:f>
              <c:strCache>
                <c:ptCount val="1"/>
                <c:pt idx="0">
                  <c:v>u exact(V)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'décharge condensateur'!$A$7:$A$50</c:f>
              <c:numCache/>
            </c:numRef>
          </c:xVal>
          <c:yVal>
            <c:numRef>
              <c:f>'décharge condensateur'!$B$7:$B$50</c:f>
              <c:numCache/>
            </c:numRef>
          </c:yVal>
          <c:smooth val="0"/>
        </c:ser>
        <c:ser>
          <c:idx val="1"/>
          <c:order val="1"/>
          <c:tx>
            <c:strRef>
              <c:f>'décharge condensateur'!$C$6</c:f>
              <c:strCache>
                <c:ptCount val="1"/>
                <c:pt idx="0">
                  <c:v>u euler(V)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'décharge condensateur'!$A$7:$A$50</c:f>
              <c:numCache/>
            </c:numRef>
          </c:xVal>
          <c:yVal>
            <c:numRef>
              <c:f>'décharge condensateur'!$C$7:$C$50</c:f>
              <c:numCache/>
            </c:numRef>
          </c:yVal>
          <c:smooth val="0"/>
        </c:ser>
        <c:axId val="38956991"/>
        <c:axId val="15068600"/>
      </c:scatterChart>
      <c:valAx>
        <c:axId val="38956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68600"/>
        <c:crosses val="autoZero"/>
        <c:crossBetween val="midCat"/>
        <c:dispUnits/>
      </c:valAx>
      <c:valAx>
        <c:axId val="15068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uc(V)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569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175"/>
          <c:w val="0.9625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'chute libre'!$B$5</c:f>
              <c:strCache>
                <c:ptCount val="1"/>
                <c:pt idx="0">
                  <c:v>Y1(m)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'chute libre'!$A$6:$A$46</c:f>
              <c:numCache/>
            </c:numRef>
          </c:xVal>
          <c:yVal>
            <c:numRef>
              <c:f>'chute libre'!$B$6:$B$46</c:f>
              <c:numCache/>
            </c:numRef>
          </c:yVal>
          <c:smooth val="0"/>
        </c:ser>
        <c:ser>
          <c:idx val="1"/>
          <c:order val="1"/>
          <c:tx>
            <c:strRef>
              <c:f>'chute libre'!$C$5</c:f>
              <c:strCache>
                <c:ptCount val="1"/>
                <c:pt idx="0">
                  <c:v>Y2(m)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'chute libre'!$A$6:$A$46</c:f>
              <c:numCache/>
            </c:numRef>
          </c:xVal>
          <c:yVal>
            <c:numRef>
              <c:f>'chute libre'!$C$6:$C$46</c:f>
              <c:numCache/>
            </c:numRef>
          </c:yVal>
          <c:smooth val="0"/>
        </c:ser>
        <c:ser>
          <c:idx val="2"/>
          <c:order val="2"/>
          <c:tx>
            <c:strRef>
              <c:f>'chute libre'!$D$5</c:f>
              <c:strCache>
                <c:ptCount val="1"/>
                <c:pt idx="0">
                  <c:v>Y3(m)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'chute libre'!$A$6:$A$46</c:f>
              <c:numCache/>
            </c:numRef>
          </c:xVal>
          <c:yVal>
            <c:numRef>
              <c:f>'chute libre'!$D$6:$D$46</c:f>
              <c:numCache/>
            </c:numRef>
          </c:yVal>
          <c:smooth val="0"/>
        </c:ser>
        <c:ser>
          <c:idx val="3"/>
          <c:order val="3"/>
          <c:tx>
            <c:strRef>
              <c:f>'chute libre'!$F$5</c:f>
              <c:strCache>
                <c:ptCount val="1"/>
                <c:pt idx="0">
                  <c:v>Y(analytique)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'chute libre'!$A$6:$A$46</c:f>
              <c:numCache/>
            </c:numRef>
          </c:xVal>
          <c:yVal>
            <c:numRef>
              <c:f>'chute libre'!$F$6:$F$46</c:f>
              <c:numCache/>
            </c:numRef>
          </c:yVal>
          <c:smooth val="1"/>
        </c:ser>
        <c:axId val="1399673"/>
        <c:axId val="12597058"/>
      </c:scatterChart>
      <c:valAx>
        <c:axId val="1399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97058"/>
        <c:crosses val="autoZero"/>
        <c:crossBetween val="midCat"/>
        <c:dispUnits/>
      </c:valAx>
      <c:valAx>
        <c:axId val="12597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6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00425"/>
          <c:w val="0.675"/>
          <c:h val="0.113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trajectoire</a:t>
            </a:r>
          </a:p>
        </c:rich>
      </c:tx>
      <c:layout>
        <c:manualLayout>
          <c:xMode val="factor"/>
          <c:yMode val="factor"/>
          <c:x val="-0.238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125"/>
          <c:w val="0.8995"/>
          <c:h val="0.656"/>
        </c:manualLayout>
      </c:layout>
      <c:scatterChart>
        <c:scatterStyle val="line"/>
        <c:varyColors val="0"/>
        <c:ser>
          <c:idx val="1"/>
          <c:order val="0"/>
          <c:tx>
            <c:v>euler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'mouvement badminton'!$H$18:$H$100</c:f>
              <c:numCache/>
            </c:numRef>
          </c:xVal>
          <c:yVal>
            <c:numRef>
              <c:f>'mouvement badminton'!$I$18:$I$100</c:f>
              <c:numCache/>
            </c:numRef>
          </c:yVal>
          <c:smooth val="1"/>
        </c:ser>
        <c:ser>
          <c:idx val="0"/>
          <c:order val="1"/>
          <c:tx>
            <c:v>réelle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'mouvement badminton'!$K$18:$K$50</c:f>
              <c:numCache/>
            </c:numRef>
          </c:xVal>
          <c:yVal>
            <c:numRef>
              <c:f>'mouvement badminton'!$L$18:$L$50</c:f>
              <c:numCache/>
            </c:numRef>
          </c:yVal>
          <c:smooth val="0"/>
        </c:ser>
        <c:axId val="46264659"/>
        <c:axId val="13728748"/>
      </c:scatterChart>
      <c:valAx>
        <c:axId val="46264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" sourceLinked="0"/>
        <c:majorTickMark val="out"/>
        <c:minorTickMark val="none"/>
        <c:tickLblPos val="nextTo"/>
        <c:crossAx val="13728748"/>
        <c:crosses val="autoZero"/>
        <c:crossBetween val="midCat"/>
        <c:dispUnits/>
      </c:valAx>
      <c:valAx>
        <c:axId val="13728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62646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5"/>
          <c:y val="0"/>
          <c:w val="0.3995"/>
          <c:h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1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6</xdr:row>
      <xdr:rowOff>123825</xdr:rowOff>
    </xdr:from>
    <xdr:to>
      <xdr:col>14</xdr:col>
      <xdr:colOff>619125</xdr:colOff>
      <xdr:row>21</xdr:row>
      <xdr:rowOff>19050</xdr:rowOff>
    </xdr:to>
    <xdr:graphicFrame>
      <xdr:nvGraphicFramePr>
        <xdr:cNvPr id="1" name="Chart 5"/>
        <xdr:cNvGraphicFramePr/>
      </xdr:nvGraphicFramePr>
      <xdr:xfrm>
        <a:off x="5400675" y="1095375"/>
        <a:ext cx="64960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</xdr:row>
      <xdr:rowOff>9525</xdr:rowOff>
    </xdr:from>
    <xdr:to>
      <xdr:col>14</xdr:col>
      <xdr:colOff>19050</xdr:colOff>
      <xdr:row>15</xdr:row>
      <xdr:rowOff>57150</xdr:rowOff>
    </xdr:to>
    <xdr:graphicFrame>
      <xdr:nvGraphicFramePr>
        <xdr:cNvPr id="1" name="Chart 3"/>
        <xdr:cNvGraphicFramePr/>
      </xdr:nvGraphicFramePr>
      <xdr:xfrm>
        <a:off x="4676775" y="171450"/>
        <a:ext cx="6477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2</xdr:col>
      <xdr:colOff>504825</xdr:colOff>
      <xdr:row>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028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0</xdr:row>
      <xdr:rowOff>19050</xdr:rowOff>
    </xdr:from>
    <xdr:to>
      <xdr:col>15</xdr:col>
      <xdr:colOff>590550</xdr:colOff>
      <xdr:row>11</xdr:row>
      <xdr:rowOff>95250</xdr:rowOff>
    </xdr:to>
    <xdr:graphicFrame>
      <xdr:nvGraphicFramePr>
        <xdr:cNvPr id="2" name="Chart 3"/>
        <xdr:cNvGraphicFramePr/>
      </xdr:nvGraphicFramePr>
      <xdr:xfrm>
        <a:off x="5924550" y="19050"/>
        <a:ext cx="42576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N25" sqref="N25"/>
    </sheetView>
  </sheetViews>
  <sheetFormatPr defaultColWidth="11.421875" defaultRowHeight="12.75"/>
  <cols>
    <col min="10" max="10" width="15.57421875" style="0" bestFit="1" customWidth="1"/>
    <col min="12" max="12" width="16.421875" style="0" bestFit="1" customWidth="1"/>
  </cols>
  <sheetData>
    <row r="1" spans="1:3" ht="12.75">
      <c r="A1" s="59" t="s">
        <v>45</v>
      </c>
      <c r="B1" s="59"/>
      <c r="C1" s="59"/>
    </row>
    <row r="2" spans="1:13" ht="12.75">
      <c r="A2" s="60" t="s">
        <v>46</v>
      </c>
      <c r="B2" s="60"/>
      <c r="D2" s="51" t="s">
        <v>47</v>
      </c>
      <c r="E2" s="52">
        <f>$I$2</f>
        <v>87</v>
      </c>
      <c r="F2" s="52" t="s">
        <v>49</v>
      </c>
      <c r="G2" s="52"/>
      <c r="H2" s="52"/>
      <c r="I2">
        <v>87</v>
      </c>
      <c r="K2" s="56" t="s">
        <v>51</v>
      </c>
      <c r="L2" s="56">
        <f>$E$2*$E$4*10^(-3)</f>
        <v>0.6351</v>
      </c>
      <c r="M2" s="56" t="s">
        <v>52</v>
      </c>
    </row>
    <row r="3" ht="12.75">
      <c r="A3" s="50"/>
    </row>
    <row r="4" spans="4:13" ht="12.75">
      <c r="D4" s="53" t="s">
        <v>48</v>
      </c>
      <c r="E4" s="54">
        <f>$I$4*0.1</f>
        <v>7.300000000000001</v>
      </c>
      <c r="F4" s="55" t="s">
        <v>50</v>
      </c>
      <c r="I4">
        <v>73</v>
      </c>
      <c r="K4" s="57" t="s">
        <v>53</v>
      </c>
      <c r="L4" s="57">
        <v>5</v>
      </c>
      <c r="M4" s="57" t="s">
        <v>54</v>
      </c>
    </row>
    <row r="6" spans="1:15" ht="12.75">
      <c r="A6" s="61" t="s">
        <v>41</v>
      </c>
      <c r="B6" s="62" t="s">
        <v>42</v>
      </c>
      <c r="C6" s="63" t="s">
        <v>43</v>
      </c>
      <c r="D6" s="61" t="s">
        <v>44</v>
      </c>
      <c r="K6" s="59" t="s">
        <v>55</v>
      </c>
      <c r="L6" s="59">
        <f>$O$6*0.01</f>
        <v>0.04</v>
      </c>
      <c r="O6">
        <v>4</v>
      </c>
    </row>
    <row r="7" spans="1:4" ht="12.75">
      <c r="A7">
        <v>0</v>
      </c>
      <c r="B7" s="58">
        <f>$L$4*EXP(-A7/($L$2))</f>
        <v>5</v>
      </c>
      <c r="C7" s="56">
        <f>$L$4</f>
        <v>5</v>
      </c>
      <c r="D7">
        <f>-(1/$L$2)*C7*$L$6</f>
        <v>-0.314911037631869</v>
      </c>
    </row>
    <row r="8" spans="1:4" ht="12.75">
      <c r="A8">
        <f>A7+$L$6</f>
        <v>0.04</v>
      </c>
      <c r="B8" s="58">
        <f aca="true" t="shared" si="0" ref="B8:B50">$L$4*EXP(-A8/($L$2))</f>
        <v>4.69480089982374</v>
      </c>
      <c r="C8" s="56">
        <f>C7+D7</f>
        <v>4.685088962368131</v>
      </c>
      <c r="D8">
        <f>-(1/$L$2)*C8*$L$6</f>
        <v>-0.29507724530739293</v>
      </c>
    </row>
    <row r="9" spans="1:4" ht="12.75">
      <c r="A9">
        <f aca="true" t="shared" si="1" ref="A9:A50">A8+$L$6</f>
        <v>0.08</v>
      </c>
      <c r="B9" s="58">
        <f t="shared" si="0"/>
        <v>4.408231097797159</v>
      </c>
      <c r="C9" s="56">
        <f>C8+D8</f>
        <v>4.390011717060738</v>
      </c>
      <c r="D9">
        <f>-(1/$L$2)*C9*$L$6</f>
        <v>-0.27649262900713195</v>
      </c>
    </row>
    <row r="10" spans="1:4" ht="12.75">
      <c r="A10">
        <f t="shared" si="1"/>
        <v>0.12</v>
      </c>
      <c r="B10" s="58">
        <f t="shared" si="0"/>
        <v>4.139153464913818</v>
      </c>
      <c r="C10" s="56">
        <f aca="true" t="shared" si="2" ref="C10:C50">C9+D9</f>
        <v>4.113519088053606</v>
      </c>
      <c r="D10">
        <f aca="true" t="shared" si="3" ref="D10:D50">-(1/$L$2)*C10*$L$6</f>
        <v>-0.2590785128674921</v>
      </c>
    </row>
    <row r="11" spans="1:4" ht="12.75">
      <c r="A11">
        <f t="shared" si="1"/>
        <v>0.16</v>
      </c>
      <c r="B11" s="58">
        <f t="shared" si="0"/>
        <v>3.8865002823171886</v>
      </c>
      <c r="C11" s="56">
        <f t="shared" si="2"/>
        <v>3.854440575186114</v>
      </c>
      <c r="D11">
        <f t="shared" si="3"/>
        <v>-0.24276117620444745</v>
      </c>
    </row>
    <row r="12" spans="1:4" ht="12.75">
      <c r="A12">
        <f t="shared" si="1"/>
        <v>0.2</v>
      </c>
      <c r="B12" s="58">
        <f t="shared" si="0"/>
        <v>3.6492690045175906</v>
      </c>
      <c r="C12" s="56">
        <f t="shared" si="2"/>
        <v>3.611679398981667</v>
      </c>
      <c r="D12">
        <f t="shared" si="3"/>
        <v>-0.22747154142539233</v>
      </c>
    </row>
    <row r="13" spans="1:4" ht="12.75">
      <c r="A13">
        <f t="shared" si="1"/>
        <v>0.24000000000000002</v>
      </c>
      <c r="B13" s="58">
        <f t="shared" si="0"/>
        <v>3.4265182812216133</v>
      </c>
      <c r="C13" s="56">
        <f t="shared" si="2"/>
        <v>3.3842078575562744</v>
      </c>
      <c r="D13">
        <f t="shared" si="3"/>
        <v>-0.21314488159699413</v>
      </c>
    </row>
    <row r="14" spans="1:4" ht="12.75">
      <c r="A14">
        <f t="shared" si="1"/>
        <v>0.28</v>
      </c>
      <c r="B14" s="58">
        <f t="shared" si="0"/>
        <v>3.217364221988345</v>
      </c>
      <c r="C14" s="56">
        <f t="shared" si="2"/>
        <v>3.17106297595928</v>
      </c>
      <c r="D14">
        <f t="shared" si="3"/>
        <v>-0.19972054643106787</v>
      </c>
    </row>
    <row r="15" spans="1:4" ht="12.75">
      <c r="A15">
        <f t="shared" si="1"/>
        <v>0.32</v>
      </c>
      <c r="B15" s="58">
        <f t="shared" si="0"/>
        <v>3.020976888890317</v>
      </c>
      <c r="C15" s="56">
        <f t="shared" si="2"/>
        <v>2.971342429528212</v>
      </c>
      <c r="D15">
        <f t="shared" si="3"/>
        <v>-0.18714170552846557</v>
      </c>
    </row>
    <row r="16" spans="1:4" ht="12.75">
      <c r="A16">
        <f t="shared" si="1"/>
        <v>0.36</v>
      </c>
      <c r="B16" s="58">
        <f t="shared" si="0"/>
        <v>2.8365770032617963</v>
      </c>
      <c r="C16" s="56">
        <f t="shared" si="2"/>
        <v>2.7842007239997466</v>
      </c>
      <c r="D16">
        <f t="shared" si="3"/>
        <v>-0.1753551077940322</v>
      </c>
    </row>
    <row r="17" spans="1:4" ht="12.75">
      <c r="A17">
        <f t="shared" si="1"/>
        <v>0.39999999999999997</v>
      </c>
      <c r="B17" s="58">
        <f t="shared" si="0"/>
        <v>2.6634328534665617</v>
      </c>
      <c r="C17" s="56">
        <f t="shared" si="2"/>
        <v>2.6088456162057145</v>
      </c>
      <c r="D17">
        <f t="shared" si="3"/>
        <v>-0.16431085600413883</v>
      </c>
    </row>
    <row r="18" spans="1:4" ht="12.75">
      <c r="A18">
        <f t="shared" si="1"/>
        <v>0.43999999999999995</v>
      </c>
      <c r="B18" s="58">
        <f t="shared" si="0"/>
        <v>2.500857391414985</v>
      </c>
      <c r="C18" s="56">
        <f t="shared" si="2"/>
        <v>2.444534760201576</v>
      </c>
      <c r="D18">
        <f t="shared" si="3"/>
        <v>-0.15396219557245006</v>
      </c>
    </row>
    <row r="19" spans="1:4" ht="12.75">
      <c r="A19">
        <f t="shared" si="1"/>
        <v>0.4799999999999999</v>
      </c>
      <c r="B19" s="58">
        <f t="shared" si="0"/>
        <v>2.3482055063091845</v>
      </c>
      <c r="C19" s="56">
        <f t="shared" si="2"/>
        <v>2.2905725646291257</v>
      </c>
      <c r="D19">
        <f t="shared" si="3"/>
        <v>-0.14426531661968986</v>
      </c>
    </row>
    <row r="20" spans="1:4" ht="12.75">
      <c r="A20">
        <f t="shared" si="1"/>
        <v>0.5199999999999999</v>
      </c>
      <c r="B20" s="58">
        <f t="shared" si="0"/>
        <v>2.204871464798284</v>
      </c>
      <c r="C20" s="56">
        <f t="shared" si="2"/>
        <v>2.146307248009436</v>
      </c>
      <c r="D20">
        <f t="shared" si="3"/>
        <v>-0.13517916850949052</v>
      </c>
    </row>
    <row r="21" spans="1:4" ht="12.75">
      <c r="A21">
        <f t="shared" si="1"/>
        <v>0.5599999999999999</v>
      </c>
      <c r="B21" s="58">
        <f t="shared" si="0"/>
        <v>2.070286507386134</v>
      </c>
      <c r="C21" s="56">
        <f t="shared" si="2"/>
        <v>2.0111280794999455</v>
      </c>
      <c r="D21">
        <f t="shared" si="3"/>
        <v>-0.12666528606518315</v>
      </c>
    </row>
    <row r="22" spans="1:4" ht="12.75">
      <c r="A22">
        <f t="shared" si="1"/>
        <v>0.6</v>
      </c>
      <c r="B22" s="58">
        <f t="shared" si="0"/>
        <v>1.9439165915538736</v>
      </c>
      <c r="C22" s="56">
        <f t="shared" si="2"/>
        <v>1.8844627934347624</v>
      </c>
      <c r="D22">
        <f t="shared" si="3"/>
        <v>-0.11868762673183829</v>
      </c>
    </row>
    <row r="23" spans="1:9" ht="12.75">
      <c r="A23">
        <f t="shared" si="1"/>
        <v>0.64</v>
      </c>
      <c r="B23" s="58">
        <f t="shared" si="0"/>
        <v>1.825260272641884</v>
      </c>
      <c r="C23" s="56">
        <f t="shared" si="2"/>
        <v>1.7657751667029242</v>
      </c>
      <c r="D23">
        <f t="shared" si="3"/>
        <v>-0.11121241799420085</v>
      </c>
      <c r="I23" t="s">
        <v>93</v>
      </c>
    </row>
    <row r="24" spans="1:12" ht="12.75">
      <c r="A24">
        <f t="shared" si="1"/>
        <v>0.68</v>
      </c>
      <c r="B24" s="58">
        <f t="shared" si="0"/>
        <v>1.7138467140823286</v>
      </c>
      <c r="C24" s="56">
        <f t="shared" si="2"/>
        <v>1.6545627487087233</v>
      </c>
      <c r="D24">
        <f t="shared" si="3"/>
        <v>-0.10420801440458027</v>
      </c>
      <c r="I24" s="61" t="s">
        <v>31</v>
      </c>
      <c r="J24" s="62" t="s">
        <v>89</v>
      </c>
      <c r="K24" s="63" t="s">
        <v>88</v>
      </c>
      <c r="L24" s="61" t="s">
        <v>44</v>
      </c>
    </row>
    <row r="25" spans="1:12" ht="15.75">
      <c r="A25">
        <f t="shared" si="1"/>
        <v>0.7200000000000001</v>
      </c>
      <c r="B25" s="58">
        <f t="shared" si="0"/>
        <v>1.6092338190867348</v>
      </c>
      <c r="C25" s="56">
        <f t="shared" si="2"/>
        <v>1.550354734304143</v>
      </c>
      <c r="D25">
        <f t="shared" si="3"/>
        <v>-0.09764476361543965</v>
      </c>
      <c r="H25">
        <v>1</v>
      </c>
      <c r="I25" s="91" t="s">
        <v>72</v>
      </c>
      <c r="J25" s="93" t="s">
        <v>92</v>
      </c>
      <c r="K25" s="94" t="s">
        <v>90</v>
      </c>
      <c r="L25" s="91" t="s">
        <v>94</v>
      </c>
    </row>
    <row r="26" spans="1:12" ht="15.75">
      <c r="A26">
        <f t="shared" si="1"/>
        <v>0.7600000000000001</v>
      </c>
      <c r="B26" s="58">
        <f t="shared" si="0"/>
        <v>1.511006476375039</v>
      </c>
      <c r="C26" s="56">
        <f t="shared" si="2"/>
        <v>1.4527099706887034</v>
      </c>
      <c r="D26">
        <f t="shared" si="3"/>
        <v>-0.09149488084954832</v>
      </c>
      <c r="H26">
        <v>2</v>
      </c>
      <c r="I26" s="91" t="s">
        <v>73</v>
      </c>
      <c r="J26" s="93" t="s">
        <v>91</v>
      </c>
      <c r="K26" s="94" t="s">
        <v>96</v>
      </c>
      <c r="L26" s="91" t="s">
        <v>95</v>
      </c>
    </row>
    <row r="27" spans="1:12" ht="15.75">
      <c r="A27">
        <f t="shared" si="1"/>
        <v>0.8000000000000002</v>
      </c>
      <c r="B27" s="58">
        <f t="shared" si="0"/>
        <v>1.418774912985006</v>
      </c>
      <c r="C27" s="56">
        <f t="shared" si="2"/>
        <v>1.361215089839155</v>
      </c>
      <c r="D27">
        <f t="shared" si="3"/>
        <v>-0.08573233127628122</v>
      </c>
      <c r="H27">
        <v>3</v>
      </c>
      <c r="I27" s="91" t="s">
        <v>74</v>
      </c>
      <c r="J27" s="93" t="s">
        <v>91</v>
      </c>
      <c r="K27" s="94" t="s">
        <v>97</v>
      </c>
      <c r="L27" s="91"/>
    </row>
    <row r="28" spans="1:4" ht="12.75">
      <c r="A28">
        <f t="shared" si="1"/>
        <v>0.8400000000000002</v>
      </c>
      <c r="B28" s="58">
        <f t="shared" si="0"/>
        <v>1.3321731476258707</v>
      </c>
      <c r="C28" s="56">
        <f t="shared" si="2"/>
        <v>1.2754827585628739</v>
      </c>
      <c r="D28">
        <f t="shared" si="3"/>
        <v>-0.08033271979611865</v>
      </c>
    </row>
    <row r="29" spans="1:4" ht="12.75">
      <c r="A29">
        <f t="shared" si="1"/>
        <v>0.8800000000000002</v>
      </c>
      <c r="B29" s="58">
        <f t="shared" si="0"/>
        <v>1.2508575384389922</v>
      </c>
      <c r="C29" s="56">
        <f t="shared" si="2"/>
        <v>1.1951500387667553</v>
      </c>
      <c r="D29">
        <f t="shared" si="3"/>
        <v>-0.07527318776676147</v>
      </c>
    </row>
    <row r="30" spans="1:4" ht="12.75">
      <c r="A30">
        <f t="shared" si="1"/>
        <v>0.9200000000000003</v>
      </c>
      <c r="B30" s="58">
        <f t="shared" si="0"/>
        <v>1.1745054194029376</v>
      </c>
      <c r="C30" s="56">
        <f t="shared" si="2"/>
        <v>1.119876850999994</v>
      </c>
      <c r="D30">
        <f t="shared" si="3"/>
        <v>-0.07053231623366361</v>
      </c>
    </row>
    <row r="31" spans="1:4" ht="12.75">
      <c r="A31">
        <f t="shared" si="1"/>
        <v>0.9600000000000003</v>
      </c>
      <c r="B31" s="58">
        <f t="shared" si="0"/>
        <v>1.102813819972154</v>
      </c>
      <c r="C31" s="56">
        <f t="shared" si="2"/>
        <v>1.0493445347663304</v>
      </c>
      <c r="D31">
        <f t="shared" si="3"/>
        <v>-0.06609003525531917</v>
      </c>
    </row>
    <row r="32" spans="1:4" ht="12.75">
      <c r="A32">
        <f t="shared" si="1"/>
        <v>1.0000000000000002</v>
      </c>
      <c r="B32" s="58">
        <f t="shared" si="0"/>
        <v>1.0354982628686646</v>
      </c>
      <c r="C32" s="56">
        <f t="shared" si="2"/>
        <v>0.9832544995110112</v>
      </c>
      <c r="D32">
        <f t="shared" si="3"/>
        <v>-0.06192753893944331</v>
      </c>
    </row>
    <row r="33" spans="1:4" ht="12.75">
      <c r="A33">
        <f t="shared" si="1"/>
        <v>1.0400000000000003</v>
      </c>
      <c r="B33" s="58">
        <f t="shared" si="0"/>
        <v>0.9722916352563454</v>
      </c>
      <c r="C33" s="56">
        <f t="shared" si="2"/>
        <v>0.9213269605715678</v>
      </c>
      <c r="D33">
        <f t="shared" si="3"/>
        <v>-0.058027205830361694</v>
      </c>
    </row>
    <row r="34" spans="1:4" ht="12.75">
      <c r="A34">
        <f t="shared" si="1"/>
        <v>1.0800000000000003</v>
      </c>
      <c r="B34" s="58">
        <f t="shared" si="0"/>
        <v>0.9129431288185169</v>
      </c>
      <c r="C34" s="56">
        <f t="shared" si="2"/>
        <v>0.8632997547412061</v>
      </c>
      <c r="D34">
        <f t="shared" si="3"/>
        <v>-0.05437252431057825</v>
      </c>
    </row>
    <row r="35" spans="1:4" ht="12.75">
      <c r="A35">
        <f t="shared" si="1"/>
        <v>1.1200000000000003</v>
      </c>
      <c r="B35" s="58">
        <f t="shared" si="0"/>
        <v>0.8572172445330145</v>
      </c>
      <c r="C35" s="56">
        <f t="shared" si="2"/>
        <v>0.8089272304306279</v>
      </c>
      <c r="D35">
        <f t="shared" si="3"/>
        <v>-0.0509480227007166</v>
      </c>
    </row>
    <row r="36" spans="1:4" ht="12.75">
      <c r="A36">
        <f t="shared" si="1"/>
        <v>1.1600000000000004</v>
      </c>
      <c r="B36" s="58">
        <f t="shared" si="0"/>
        <v>0.8048928581956047</v>
      </c>
      <c r="C36" s="56">
        <f t="shared" si="2"/>
        <v>0.7579792077299112</v>
      </c>
      <c r="D36">
        <f t="shared" si="3"/>
        <v>-0.047739203761921666</v>
      </c>
    </row>
    <row r="37" spans="1:4" ht="12.75">
      <c r="A37">
        <f t="shared" si="1"/>
        <v>1.2000000000000004</v>
      </c>
      <c r="B37" s="58">
        <f t="shared" si="0"/>
        <v>0.7557623429836852</v>
      </c>
      <c r="C37" s="56">
        <f t="shared" si="2"/>
        <v>0.7102400039679896</v>
      </c>
      <c r="D37">
        <f t="shared" si="3"/>
        <v>-0.04473248332344447</v>
      </c>
    </row>
    <row r="38" spans="1:4" ht="12.75">
      <c r="A38">
        <f t="shared" si="1"/>
        <v>1.2400000000000004</v>
      </c>
      <c r="B38" s="58">
        <f t="shared" si="0"/>
        <v>0.7096307455785406</v>
      </c>
      <c r="C38" s="56">
        <f t="shared" si="2"/>
        <v>0.6655075206445451</v>
      </c>
      <c r="D38">
        <f t="shared" si="3"/>
        <v>-0.04191513277559723</v>
      </c>
    </row>
    <row r="39" spans="1:4" ht="12.75">
      <c r="A39">
        <f t="shared" si="1"/>
        <v>1.2800000000000005</v>
      </c>
      <c r="B39" s="58">
        <f t="shared" si="0"/>
        <v>0.6663150125769447</v>
      </c>
      <c r="C39" s="56">
        <f t="shared" si="2"/>
        <v>0.6235923878689479</v>
      </c>
      <c r="D39">
        <f t="shared" si="3"/>
        <v>-0.03927522518462906</v>
      </c>
    </row>
    <row r="40" spans="1:4" ht="12.75">
      <c r="A40">
        <f t="shared" si="1"/>
        <v>1.3200000000000005</v>
      </c>
      <c r="B40" s="58">
        <f t="shared" si="0"/>
        <v>0.625643264122461</v>
      </c>
      <c r="C40" s="56">
        <f t="shared" si="2"/>
        <v>0.5843171626843189</v>
      </c>
      <c r="D40">
        <f t="shared" si="3"/>
        <v>-0.03680158480140569</v>
      </c>
    </row>
    <row r="41" spans="1:4" ht="12.75">
      <c r="A41">
        <f t="shared" si="1"/>
        <v>1.3600000000000005</v>
      </c>
      <c r="B41" s="58">
        <f t="shared" si="0"/>
        <v>0.5874541118741584</v>
      </c>
      <c r="C41" s="56">
        <f t="shared" si="2"/>
        <v>0.5475155778829132</v>
      </c>
      <c r="D41">
        <f t="shared" si="3"/>
        <v>-0.03448373975014411</v>
      </c>
    </row>
    <row r="42" spans="1:4" ht="12.75">
      <c r="A42">
        <f t="shared" si="1"/>
        <v>1.4000000000000006</v>
      </c>
      <c r="B42" s="58">
        <f t="shared" si="0"/>
        <v>0.5515960186063908</v>
      </c>
      <c r="C42" s="56">
        <f t="shared" si="2"/>
        <v>0.5130318381327691</v>
      </c>
      <c r="D42">
        <f t="shared" si="3"/>
        <v>-0.03231187769691507</v>
      </c>
    </row>
    <row r="43" spans="1:4" ht="12.75">
      <c r="A43">
        <f t="shared" si="1"/>
        <v>1.4400000000000006</v>
      </c>
      <c r="B43" s="58">
        <f t="shared" si="0"/>
        <v>0.5179266968984952</v>
      </c>
      <c r="C43" s="56">
        <f t="shared" si="2"/>
        <v>0.480719960435854</v>
      </c>
      <c r="D43">
        <f t="shared" si="3"/>
        <v>-0.03027680431024116</v>
      </c>
    </row>
    <row r="44" spans="1:4" ht="12.75">
      <c r="A44">
        <f t="shared" si="1"/>
        <v>1.4800000000000006</v>
      </c>
      <c r="B44" s="58">
        <f t="shared" si="0"/>
        <v>0.48631254452835837</v>
      </c>
      <c r="C44" s="56">
        <f t="shared" si="2"/>
        <v>0.45044315612561286</v>
      </c>
      <c r="D44">
        <f t="shared" si="3"/>
        <v>-0.028369904337938144</v>
      </c>
    </row>
    <row r="45" spans="1:4" ht="12.75">
      <c r="A45">
        <f t="shared" si="1"/>
        <v>1.5200000000000007</v>
      </c>
      <c r="B45" s="58">
        <f t="shared" si="0"/>
        <v>0.4566281143294618</v>
      </c>
      <c r="C45" s="56">
        <f t="shared" si="2"/>
        <v>0.42207325178767474</v>
      </c>
      <c r="D45">
        <f t="shared" si="3"/>
        <v>-0.026583105135422752</v>
      </c>
    </row>
    <row r="46" spans="1:4" ht="12.75">
      <c r="A46">
        <f t="shared" si="1"/>
        <v>1.5600000000000007</v>
      </c>
      <c r="B46" s="58">
        <f t="shared" si="0"/>
        <v>0.428755616407755</v>
      </c>
      <c r="C46" s="56">
        <f t="shared" si="2"/>
        <v>0.395490146652252</v>
      </c>
      <c r="D46">
        <f t="shared" si="3"/>
        <v>-0.024908842491088143</v>
      </c>
    </row>
    <row r="47" spans="1:4" ht="12.75">
      <c r="A47">
        <f t="shared" si="1"/>
        <v>1.6000000000000008</v>
      </c>
      <c r="B47" s="58">
        <f t="shared" si="0"/>
        <v>0.40258445074312194</v>
      </c>
      <c r="C47" s="56">
        <f t="shared" si="2"/>
        <v>0.37058130416116386</v>
      </c>
      <c r="D47">
        <f t="shared" si="3"/>
        <v>-0.023340028604072673</v>
      </c>
    </row>
    <row r="48" spans="1:4" ht="12.75">
      <c r="A48">
        <f t="shared" si="1"/>
        <v>1.6400000000000008</v>
      </c>
      <c r="B48" s="58">
        <f t="shared" si="0"/>
        <v>0.37801076832077096</v>
      </c>
      <c r="C48" s="56">
        <f t="shared" si="2"/>
        <v>0.34724127555709117</v>
      </c>
      <c r="D48">
        <f t="shared" si="3"/>
        <v>-0.021870022078859463</v>
      </c>
    </row>
    <row r="49" spans="1:4" ht="12.75">
      <c r="A49">
        <f t="shared" si="1"/>
        <v>1.6800000000000008</v>
      </c>
      <c r="B49" s="58">
        <f t="shared" si="0"/>
        <v>0.35493705905108375</v>
      </c>
      <c r="C49" s="56">
        <f t="shared" si="2"/>
        <v>0.3253712534782317</v>
      </c>
      <c r="D49">
        <f t="shared" si="3"/>
        <v>-0.020492599809682363</v>
      </c>
    </row>
    <row r="50" spans="1:4" ht="12.75">
      <c r="A50">
        <f t="shared" si="1"/>
        <v>1.7200000000000009</v>
      </c>
      <c r="B50" s="58">
        <f t="shared" si="0"/>
        <v>0.333271764842764</v>
      </c>
      <c r="C50" s="56">
        <f t="shared" si="2"/>
        <v>0.3048786536685493</v>
      </c>
      <c r="D50">
        <f t="shared" si="3"/>
        <v>-0.01920193063571402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7">
      <selection activeCell="M25" sqref="M25"/>
    </sheetView>
  </sheetViews>
  <sheetFormatPr defaultColWidth="11.421875" defaultRowHeight="12.75"/>
  <cols>
    <col min="10" max="10" width="12.421875" style="0" bestFit="1" customWidth="1"/>
    <col min="12" max="12" width="17.421875" style="0" bestFit="1" customWidth="1"/>
  </cols>
  <sheetData>
    <row r="1" spans="1:12" ht="12.75">
      <c r="A1" s="59" t="s">
        <v>65</v>
      </c>
      <c r="C1" s="78" t="s">
        <v>78</v>
      </c>
      <c r="D1" s="79">
        <v>0</v>
      </c>
      <c r="H1" s="52" t="s">
        <v>64</v>
      </c>
      <c r="I1" s="52">
        <f>$L$1*0.005</f>
        <v>0.105</v>
      </c>
      <c r="L1">
        <v>21</v>
      </c>
    </row>
    <row r="2" spans="1:4" ht="12.75">
      <c r="A2" s="60" t="s">
        <v>66</v>
      </c>
      <c r="B2" s="60"/>
      <c r="C2" s="80" t="s">
        <v>77</v>
      </c>
      <c r="D2" s="81">
        <v>20</v>
      </c>
    </row>
    <row r="3" spans="3:4" ht="15" thickBot="1">
      <c r="C3" s="82" t="s">
        <v>67</v>
      </c>
      <c r="D3" s="83">
        <v>9.8</v>
      </c>
    </row>
    <row r="4" spans="1:5" ht="13.5" thickBot="1">
      <c r="A4" s="89" t="s">
        <v>103</v>
      </c>
      <c r="B4" s="90"/>
      <c r="C4" s="85"/>
      <c r="D4" s="85"/>
      <c r="E4" s="86"/>
    </row>
    <row r="5" spans="1:6" ht="13.5" thickBot="1">
      <c r="A5" s="84" t="s">
        <v>41</v>
      </c>
      <c r="B5" s="95" t="s">
        <v>59</v>
      </c>
      <c r="C5" s="96" t="s">
        <v>60</v>
      </c>
      <c r="D5" s="97" t="s">
        <v>61</v>
      </c>
      <c r="E5" s="87" t="s">
        <v>62</v>
      </c>
      <c r="F5" s="88" t="s">
        <v>63</v>
      </c>
    </row>
    <row r="6" spans="1:6" ht="12.75">
      <c r="A6" s="58">
        <v>0</v>
      </c>
      <c r="B6" s="56">
        <f>$D$1</f>
        <v>0</v>
      </c>
      <c r="C6" s="54">
        <f>$D$1</f>
        <v>0</v>
      </c>
      <c r="D6" s="52">
        <f>$D$1</f>
        <v>0</v>
      </c>
      <c r="E6" s="58">
        <f>$D$2</f>
        <v>20</v>
      </c>
      <c r="F6">
        <f aca="true" t="shared" si="0" ref="F6:F39">-0.5*$D$3*A6*A6+$D$2*A6+$D$1</f>
        <v>0</v>
      </c>
    </row>
    <row r="7" spans="1:6" ht="12.75">
      <c r="A7" s="58">
        <f>A6+$I$1</f>
        <v>0.105</v>
      </c>
      <c r="B7" s="56">
        <f>B6+E6*$I$1</f>
        <v>2.1</v>
      </c>
      <c r="C7" s="54">
        <f>C6+E7*$I$1</f>
        <v>1.991955</v>
      </c>
      <c r="D7" s="52">
        <f>D6+0.5*(E7+E6)*$I$1</f>
        <v>2.0459775000000002</v>
      </c>
      <c r="E7" s="58">
        <f>E6-$D$3*$I$1</f>
        <v>18.971</v>
      </c>
      <c r="F7">
        <f t="shared" si="0"/>
        <v>2.0459775000000002</v>
      </c>
    </row>
    <row r="8" spans="1:6" ht="12.75">
      <c r="A8" s="58">
        <f aca="true" t="shared" si="1" ref="A8:A46">A7+$I$1</f>
        <v>0.21</v>
      </c>
      <c r="B8" s="56">
        <f>B7+E7*$I$1</f>
        <v>4.0919550000000005</v>
      </c>
      <c r="C8" s="54">
        <f aca="true" t="shared" si="2" ref="C8:C46">C7+E8*$I$1</f>
        <v>3.875865</v>
      </c>
      <c r="D8" s="52">
        <f aca="true" t="shared" si="3" ref="D8:D46">D7+0.5*(E8+E7)*$I$1</f>
        <v>3.98391</v>
      </c>
      <c r="E8" s="58">
        <f aca="true" t="shared" si="4" ref="E8:E46">E7-$D$3*$I$1</f>
        <v>17.942</v>
      </c>
      <c r="F8">
        <f t="shared" si="0"/>
        <v>3.9839100000000003</v>
      </c>
    </row>
    <row r="9" spans="1:6" ht="12.75">
      <c r="A9" s="58">
        <f t="shared" si="1"/>
        <v>0.315</v>
      </c>
      <c r="B9" s="56">
        <f aca="true" t="shared" si="5" ref="B9:B46">B8+E8*$I$1</f>
        <v>5.975865000000001</v>
      </c>
      <c r="C9" s="54">
        <f t="shared" si="2"/>
        <v>5.651730000000001</v>
      </c>
      <c r="D9" s="52">
        <f t="shared" si="3"/>
        <v>5.8137975</v>
      </c>
      <c r="E9" s="58">
        <f t="shared" si="4"/>
        <v>16.913</v>
      </c>
      <c r="F9">
        <f t="shared" si="0"/>
        <v>5.8137975</v>
      </c>
    </row>
    <row r="10" spans="1:6" ht="12.75">
      <c r="A10" s="58">
        <f t="shared" si="1"/>
        <v>0.42</v>
      </c>
      <c r="B10" s="56">
        <f t="shared" si="5"/>
        <v>7.75173</v>
      </c>
      <c r="C10" s="54">
        <f t="shared" si="2"/>
        <v>7.3195500000000004</v>
      </c>
      <c r="D10" s="52">
        <f t="shared" si="3"/>
        <v>7.535639999999999</v>
      </c>
      <c r="E10" s="58">
        <f t="shared" si="4"/>
        <v>15.884</v>
      </c>
      <c r="F10">
        <f t="shared" si="0"/>
        <v>7.53564</v>
      </c>
    </row>
    <row r="11" spans="1:6" ht="12.75">
      <c r="A11" s="58">
        <f t="shared" si="1"/>
        <v>0.525</v>
      </c>
      <c r="B11" s="56">
        <f t="shared" si="5"/>
        <v>9.419550000000001</v>
      </c>
      <c r="C11" s="54">
        <f t="shared" si="2"/>
        <v>8.879325</v>
      </c>
      <c r="D11" s="52">
        <f t="shared" si="3"/>
        <v>9.1494375</v>
      </c>
      <c r="E11" s="58">
        <f t="shared" si="4"/>
        <v>14.855</v>
      </c>
      <c r="F11">
        <f t="shared" si="0"/>
        <v>9.1494375</v>
      </c>
    </row>
    <row r="12" spans="1:6" ht="12.75">
      <c r="A12" s="58">
        <f t="shared" si="1"/>
        <v>0.63</v>
      </c>
      <c r="B12" s="56">
        <f t="shared" si="5"/>
        <v>10.979325000000001</v>
      </c>
      <c r="C12" s="54">
        <f t="shared" si="2"/>
        <v>10.331055</v>
      </c>
      <c r="D12" s="52">
        <f t="shared" si="3"/>
        <v>10.65519</v>
      </c>
      <c r="E12" s="58">
        <f t="shared" si="4"/>
        <v>13.826</v>
      </c>
      <c r="F12">
        <f t="shared" si="0"/>
        <v>10.65519</v>
      </c>
    </row>
    <row r="13" spans="1:6" ht="12.75">
      <c r="A13" s="58">
        <f t="shared" si="1"/>
        <v>0.735</v>
      </c>
      <c r="B13" s="56">
        <f t="shared" si="5"/>
        <v>12.431055</v>
      </c>
      <c r="C13" s="54">
        <f t="shared" si="2"/>
        <v>11.67474</v>
      </c>
      <c r="D13" s="52">
        <f t="shared" si="3"/>
        <v>12.0528975</v>
      </c>
      <c r="E13" s="58">
        <f t="shared" si="4"/>
        <v>12.797</v>
      </c>
      <c r="F13">
        <f t="shared" si="0"/>
        <v>12.0528975</v>
      </c>
    </row>
    <row r="14" spans="1:6" ht="12.75">
      <c r="A14" s="58">
        <f t="shared" si="1"/>
        <v>0.84</v>
      </c>
      <c r="B14" s="56">
        <f t="shared" si="5"/>
        <v>13.774740000000001</v>
      </c>
      <c r="C14" s="54">
        <f t="shared" si="2"/>
        <v>12.91038</v>
      </c>
      <c r="D14" s="52">
        <f t="shared" si="3"/>
        <v>13.34256</v>
      </c>
      <c r="E14" s="58">
        <f t="shared" si="4"/>
        <v>11.768</v>
      </c>
      <c r="F14">
        <f t="shared" si="0"/>
        <v>13.34256</v>
      </c>
    </row>
    <row r="15" spans="1:6" ht="12.75">
      <c r="A15" s="58">
        <f t="shared" si="1"/>
        <v>0.945</v>
      </c>
      <c r="B15" s="56">
        <f t="shared" si="5"/>
        <v>15.010380000000001</v>
      </c>
      <c r="C15" s="54">
        <f t="shared" si="2"/>
        <v>14.037975</v>
      </c>
      <c r="D15" s="52">
        <f t="shared" si="3"/>
        <v>14.5241775</v>
      </c>
      <c r="E15" s="58">
        <f t="shared" si="4"/>
        <v>10.739</v>
      </c>
      <c r="F15">
        <f t="shared" si="0"/>
        <v>14.524177499999999</v>
      </c>
    </row>
    <row r="16" spans="1:6" ht="12.75">
      <c r="A16" s="58">
        <f t="shared" si="1"/>
        <v>1.05</v>
      </c>
      <c r="B16" s="56">
        <f t="shared" si="5"/>
        <v>16.137975</v>
      </c>
      <c r="C16" s="54">
        <f t="shared" si="2"/>
        <v>15.057525</v>
      </c>
      <c r="D16" s="52">
        <f t="shared" si="3"/>
        <v>15.597750000000001</v>
      </c>
      <c r="E16" s="58">
        <f t="shared" si="4"/>
        <v>9.71</v>
      </c>
      <c r="F16">
        <f t="shared" si="0"/>
        <v>15.59775</v>
      </c>
    </row>
    <row r="17" spans="1:9" ht="12.75">
      <c r="A17" s="58">
        <f t="shared" si="1"/>
        <v>1.155</v>
      </c>
      <c r="B17" s="56">
        <f t="shared" si="5"/>
        <v>17.157525</v>
      </c>
      <c r="C17" s="54">
        <f t="shared" si="2"/>
        <v>15.96903</v>
      </c>
      <c r="D17" s="52">
        <f t="shared" si="3"/>
        <v>16.5632775</v>
      </c>
      <c r="E17" s="58">
        <f t="shared" si="4"/>
        <v>8.681000000000001</v>
      </c>
      <c r="F17">
        <f t="shared" si="0"/>
        <v>16.5632775</v>
      </c>
      <c r="I17" t="s">
        <v>87</v>
      </c>
    </row>
    <row r="18" spans="1:13" ht="12.75">
      <c r="A18" s="58">
        <f t="shared" si="1"/>
        <v>1.26</v>
      </c>
      <c r="B18" s="56">
        <f t="shared" si="5"/>
        <v>18.069029999999998</v>
      </c>
      <c r="C18" s="54">
        <f t="shared" si="2"/>
        <v>16.77249</v>
      </c>
      <c r="D18" s="52">
        <f t="shared" si="3"/>
        <v>17.42076</v>
      </c>
      <c r="E18" s="58">
        <f t="shared" si="4"/>
        <v>7.652000000000001</v>
      </c>
      <c r="F18">
        <f t="shared" si="0"/>
        <v>17.420759999999998</v>
      </c>
      <c r="H18" s="91"/>
      <c r="I18" s="91" t="s">
        <v>31</v>
      </c>
      <c r="J18" s="94" t="s">
        <v>68</v>
      </c>
      <c r="K18" s="79" t="s">
        <v>69</v>
      </c>
      <c r="L18" s="98" t="s">
        <v>70</v>
      </c>
      <c r="M18" s="91" t="s">
        <v>71</v>
      </c>
    </row>
    <row r="19" spans="1:13" ht="12.75">
      <c r="A19" s="58">
        <f t="shared" si="1"/>
        <v>1.365</v>
      </c>
      <c r="B19" s="56">
        <f t="shared" si="5"/>
        <v>18.87249</v>
      </c>
      <c r="C19" s="54">
        <f t="shared" si="2"/>
        <v>17.467905000000002</v>
      </c>
      <c r="D19" s="52">
        <f t="shared" si="3"/>
        <v>18.1701975</v>
      </c>
      <c r="E19" s="58">
        <f t="shared" si="4"/>
        <v>6.623000000000001</v>
      </c>
      <c r="F19">
        <f t="shared" si="0"/>
        <v>18.1701975</v>
      </c>
      <c r="H19" s="91">
        <v>1</v>
      </c>
      <c r="I19" s="92" t="s">
        <v>72</v>
      </c>
      <c r="J19" s="94" t="s">
        <v>75</v>
      </c>
      <c r="K19" s="79" t="s">
        <v>75</v>
      </c>
      <c r="L19" s="98" t="s">
        <v>75</v>
      </c>
      <c r="M19" s="91" t="s">
        <v>76</v>
      </c>
    </row>
    <row r="20" spans="1:13" ht="12.75">
      <c r="A20" s="58">
        <f t="shared" si="1"/>
        <v>1.47</v>
      </c>
      <c r="B20" s="56">
        <f t="shared" si="5"/>
        <v>19.567905</v>
      </c>
      <c r="C20" s="54">
        <f t="shared" si="2"/>
        <v>18.055275</v>
      </c>
      <c r="D20" s="52">
        <f t="shared" si="3"/>
        <v>18.81159</v>
      </c>
      <c r="E20" s="58">
        <f t="shared" si="4"/>
        <v>5.594000000000001</v>
      </c>
      <c r="F20">
        <f t="shared" si="0"/>
        <v>18.81159</v>
      </c>
      <c r="H20" s="91">
        <v>2</v>
      </c>
      <c r="I20" s="91" t="s">
        <v>73</v>
      </c>
      <c r="J20" s="94" t="s">
        <v>79</v>
      </c>
      <c r="K20" s="79" t="s">
        <v>82</v>
      </c>
      <c r="L20" s="98" t="s">
        <v>84</v>
      </c>
      <c r="M20" s="91" t="s">
        <v>80</v>
      </c>
    </row>
    <row r="21" spans="1:13" ht="12.75">
      <c r="A21" s="58">
        <f t="shared" si="1"/>
        <v>1.575</v>
      </c>
      <c r="B21" s="56">
        <f t="shared" si="5"/>
        <v>20.155275</v>
      </c>
      <c r="C21" s="54">
        <f t="shared" si="2"/>
        <v>18.5346</v>
      </c>
      <c r="D21" s="52">
        <f t="shared" si="3"/>
        <v>19.3449375</v>
      </c>
      <c r="E21" s="58">
        <f t="shared" si="4"/>
        <v>4.565000000000001</v>
      </c>
      <c r="F21">
        <f t="shared" si="0"/>
        <v>19.3449375</v>
      </c>
      <c r="H21" s="91">
        <v>3</v>
      </c>
      <c r="I21" s="91" t="s">
        <v>74</v>
      </c>
      <c r="J21" s="94" t="s">
        <v>81</v>
      </c>
      <c r="K21" s="79" t="s">
        <v>83</v>
      </c>
      <c r="L21" s="98" t="s">
        <v>85</v>
      </c>
      <c r="M21" s="91" t="s">
        <v>86</v>
      </c>
    </row>
    <row r="22" spans="1:12" ht="12.75">
      <c r="A22" s="58">
        <f t="shared" si="1"/>
        <v>1.68</v>
      </c>
      <c r="B22" s="56">
        <f t="shared" si="5"/>
        <v>20.6346</v>
      </c>
      <c r="C22" s="54">
        <f t="shared" si="2"/>
        <v>18.90588</v>
      </c>
      <c r="D22" s="52">
        <f t="shared" si="3"/>
        <v>19.77024</v>
      </c>
      <c r="E22" s="58">
        <f t="shared" si="4"/>
        <v>3.5360000000000014</v>
      </c>
      <c r="F22">
        <f t="shared" si="0"/>
        <v>19.77024</v>
      </c>
      <c r="H22" s="52" t="s">
        <v>102</v>
      </c>
      <c r="I22" s="52"/>
      <c r="J22" s="52"/>
      <c r="K22" s="52"/>
      <c r="L22" s="52"/>
    </row>
    <row r="23" spans="1:12" ht="15">
      <c r="A23" s="58">
        <f t="shared" si="1"/>
        <v>1.785</v>
      </c>
      <c r="B23" s="56">
        <f t="shared" si="5"/>
        <v>21.005879999999998</v>
      </c>
      <c r="C23" s="54">
        <f t="shared" si="2"/>
        <v>19.169115</v>
      </c>
      <c r="D23" s="52">
        <f t="shared" si="3"/>
        <v>20.0874975</v>
      </c>
      <c r="E23" s="58">
        <f t="shared" si="4"/>
        <v>2.5070000000000014</v>
      </c>
      <c r="F23">
        <f t="shared" si="0"/>
        <v>20.087497499999994</v>
      </c>
      <c r="H23" s="52" t="s">
        <v>98</v>
      </c>
      <c r="I23" s="52"/>
      <c r="J23" s="99" t="s">
        <v>101</v>
      </c>
      <c r="K23" s="52"/>
      <c r="L23" s="52">
        <f>SUMXMY2(F6:F46,B6:B46)</f>
        <v>64.61405140837532</v>
      </c>
    </row>
    <row r="24" spans="1:12" ht="12.75">
      <c r="A24" s="58">
        <f t="shared" si="1"/>
        <v>1.89</v>
      </c>
      <c r="B24" s="56">
        <f t="shared" si="5"/>
        <v>21.269115</v>
      </c>
      <c r="C24" s="54">
        <f t="shared" si="2"/>
        <v>19.324305000000003</v>
      </c>
      <c r="D24" s="52">
        <f t="shared" si="3"/>
        <v>20.29671</v>
      </c>
      <c r="E24" s="58">
        <f t="shared" si="4"/>
        <v>1.4780000000000013</v>
      </c>
      <c r="F24">
        <f t="shared" si="0"/>
        <v>20.296709999999997</v>
      </c>
      <c r="H24" s="52" t="s">
        <v>99</v>
      </c>
      <c r="I24" s="52"/>
      <c r="J24" s="52"/>
      <c r="K24" s="52"/>
      <c r="L24" s="52">
        <f>SUMXMY2(F6:F46,C6:C46)</f>
        <v>64.61405140837442</v>
      </c>
    </row>
    <row r="25" spans="1:13" ht="12.75">
      <c r="A25" s="58">
        <f t="shared" si="1"/>
        <v>1.9949999999999999</v>
      </c>
      <c r="B25" s="56">
        <f t="shared" si="5"/>
        <v>21.424305</v>
      </c>
      <c r="C25" s="54">
        <f t="shared" si="2"/>
        <v>19.371450000000003</v>
      </c>
      <c r="D25" s="52">
        <f t="shared" si="3"/>
        <v>20.3978775</v>
      </c>
      <c r="E25" s="58">
        <f t="shared" si="4"/>
        <v>0.4490000000000012</v>
      </c>
      <c r="F25">
        <f t="shared" si="0"/>
        <v>20.397877499999996</v>
      </c>
      <c r="H25" s="52" t="s">
        <v>100</v>
      </c>
      <c r="I25" s="52"/>
      <c r="J25" s="52"/>
      <c r="K25" s="52"/>
      <c r="L25" s="52">
        <f>SUMXMY2(F6:F46,D6:D46)</f>
        <v>1.298070619541175E-27</v>
      </c>
      <c r="M25" t="s">
        <v>111</v>
      </c>
    </row>
    <row r="26" spans="1:11" ht="12.75">
      <c r="A26" s="58">
        <f t="shared" si="1"/>
        <v>2.1</v>
      </c>
      <c r="B26" s="56">
        <f t="shared" si="5"/>
        <v>21.47145</v>
      </c>
      <c r="C26" s="54">
        <f t="shared" si="2"/>
        <v>19.310550000000003</v>
      </c>
      <c r="D26" s="52">
        <f t="shared" si="3"/>
        <v>20.391</v>
      </c>
      <c r="E26" s="58">
        <f t="shared" si="4"/>
        <v>-0.579999999999999</v>
      </c>
      <c r="F26">
        <f t="shared" si="0"/>
        <v>20.391</v>
      </c>
      <c r="H26" s="57" t="s">
        <v>104</v>
      </c>
      <c r="I26" s="57"/>
      <c r="J26" s="57" t="s">
        <v>105</v>
      </c>
      <c r="K26" s="57"/>
    </row>
    <row r="27" spans="1:11" ht="12.75">
      <c r="A27" s="58">
        <f t="shared" si="1"/>
        <v>2.205</v>
      </c>
      <c r="B27" s="56">
        <f t="shared" si="5"/>
        <v>21.41055</v>
      </c>
      <c r="C27" s="54">
        <f t="shared" si="2"/>
        <v>19.141605000000002</v>
      </c>
      <c r="D27" s="52">
        <f t="shared" si="3"/>
        <v>20.2760775</v>
      </c>
      <c r="E27" s="58">
        <f t="shared" si="4"/>
        <v>-1.608999999999999</v>
      </c>
      <c r="F27">
        <f t="shared" si="0"/>
        <v>20.2760775</v>
      </c>
      <c r="H27" s="57" t="s">
        <v>106</v>
      </c>
      <c r="I27" s="57"/>
      <c r="J27" s="57" t="s">
        <v>108</v>
      </c>
      <c r="K27" s="57"/>
    </row>
    <row r="28" spans="1:11" ht="12.75">
      <c r="A28" s="58">
        <f t="shared" si="1"/>
        <v>2.31</v>
      </c>
      <c r="B28" s="56">
        <f t="shared" si="5"/>
        <v>21.241605</v>
      </c>
      <c r="C28" s="54">
        <f t="shared" si="2"/>
        <v>18.864615</v>
      </c>
      <c r="D28" s="52">
        <f t="shared" si="3"/>
        <v>20.05311</v>
      </c>
      <c r="E28" s="58">
        <f t="shared" si="4"/>
        <v>-2.637999999999999</v>
      </c>
      <c r="F28">
        <f t="shared" si="0"/>
        <v>20.05311</v>
      </c>
      <c r="H28" s="57" t="s">
        <v>107</v>
      </c>
      <c r="I28" s="57"/>
      <c r="J28" s="57" t="s">
        <v>109</v>
      </c>
      <c r="K28" s="57"/>
    </row>
    <row r="29" spans="1:13" ht="12.75">
      <c r="A29" s="58">
        <f t="shared" si="1"/>
        <v>2.415</v>
      </c>
      <c r="B29" s="56">
        <f t="shared" si="5"/>
        <v>20.964615</v>
      </c>
      <c r="C29" s="54">
        <f t="shared" si="2"/>
        <v>18.479580000000002</v>
      </c>
      <c r="D29" s="52">
        <f t="shared" si="3"/>
        <v>19.7220975</v>
      </c>
      <c r="E29" s="58">
        <f t="shared" si="4"/>
        <v>-3.666999999999999</v>
      </c>
      <c r="F29">
        <f t="shared" si="0"/>
        <v>19.722097499999993</v>
      </c>
      <c r="H29" s="52" t="s">
        <v>110</v>
      </c>
      <c r="I29" s="52"/>
      <c r="J29" s="52"/>
      <c r="K29" s="52"/>
      <c r="L29" s="52"/>
      <c r="M29" s="52"/>
    </row>
    <row r="30" spans="1:6" ht="12.75">
      <c r="A30" s="58">
        <f t="shared" si="1"/>
        <v>2.52</v>
      </c>
      <c r="B30" s="56">
        <f t="shared" si="5"/>
        <v>20.57958</v>
      </c>
      <c r="C30" s="54">
        <f t="shared" si="2"/>
        <v>17.986500000000003</v>
      </c>
      <c r="D30" s="52">
        <f t="shared" si="3"/>
        <v>19.28304</v>
      </c>
      <c r="E30" s="58">
        <f t="shared" si="4"/>
        <v>-4.695999999999999</v>
      </c>
      <c r="F30">
        <f t="shared" si="0"/>
        <v>19.283039999999996</v>
      </c>
    </row>
    <row r="31" spans="1:6" ht="12.75">
      <c r="A31" s="58">
        <f t="shared" si="1"/>
        <v>2.625</v>
      </c>
      <c r="B31" s="56">
        <f t="shared" si="5"/>
        <v>20.0865</v>
      </c>
      <c r="C31" s="54">
        <f t="shared" si="2"/>
        <v>17.385375000000003</v>
      </c>
      <c r="D31" s="52">
        <f t="shared" si="3"/>
        <v>18.7359375</v>
      </c>
      <c r="E31" s="58">
        <f t="shared" si="4"/>
        <v>-5.724999999999999</v>
      </c>
      <c r="F31">
        <f t="shared" si="0"/>
        <v>18.7359375</v>
      </c>
    </row>
    <row r="32" spans="1:6" ht="12.75">
      <c r="A32" s="58">
        <f t="shared" si="1"/>
        <v>2.73</v>
      </c>
      <c r="B32" s="56">
        <f t="shared" si="5"/>
        <v>19.485375</v>
      </c>
      <c r="C32" s="54">
        <f t="shared" si="2"/>
        <v>16.676205000000003</v>
      </c>
      <c r="D32" s="52">
        <f t="shared" si="3"/>
        <v>18.08079</v>
      </c>
      <c r="E32" s="58">
        <f t="shared" si="4"/>
        <v>-6.753999999999999</v>
      </c>
      <c r="F32">
        <f t="shared" si="0"/>
        <v>18.08079</v>
      </c>
    </row>
    <row r="33" spans="1:6" ht="12.75">
      <c r="A33" s="58">
        <f t="shared" si="1"/>
        <v>2.835</v>
      </c>
      <c r="B33" s="56">
        <f t="shared" si="5"/>
        <v>18.776205</v>
      </c>
      <c r="C33" s="54">
        <f t="shared" si="2"/>
        <v>15.858990000000004</v>
      </c>
      <c r="D33" s="52">
        <f t="shared" si="3"/>
        <v>17.3175975</v>
      </c>
      <c r="E33" s="58">
        <f t="shared" si="4"/>
        <v>-7.782999999999999</v>
      </c>
      <c r="F33">
        <f t="shared" si="0"/>
        <v>17.317597500000005</v>
      </c>
    </row>
    <row r="34" spans="1:6" ht="12.75">
      <c r="A34" s="58">
        <f t="shared" si="1"/>
        <v>2.94</v>
      </c>
      <c r="B34" s="56">
        <f t="shared" si="5"/>
        <v>17.95899</v>
      </c>
      <c r="C34" s="54">
        <f t="shared" si="2"/>
        <v>14.933730000000004</v>
      </c>
      <c r="D34" s="52">
        <f t="shared" si="3"/>
        <v>16.446360000000002</v>
      </c>
      <c r="E34" s="58">
        <f t="shared" si="4"/>
        <v>-8.812</v>
      </c>
      <c r="F34">
        <f t="shared" si="0"/>
        <v>16.44636</v>
      </c>
    </row>
    <row r="35" spans="1:6" ht="12.75">
      <c r="A35" s="58">
        <f t="shared" si="1"/>
        <v>3.045</v>
      </c>
      <c r="B35" s="56">
        <f t="shared" si="5"/>
        <v>17.03373</v>
      </c>
      <c r="C35" s="54">
        <f t="shared" si="2"/>
        <v>13.900425000000004</v>
      </c>
      <c r="D35" s="52">
        <f t="shared" si="3"/>
        <v>15.467077500000002</v>
      </c>
      <c r="E35" s="58">
        <f t="shared" si="4"/>
        <v>-9.841</v>
      </c>
      <c r="F35">
        <f t="shared" si="0"/>
        <v>15.467077499999995</v>
      </c>
    </row>
    <row r="36" spans="1:6" ht="12.75">
      <c r="A36" s="58">
        <f t="shared" si="1"/>
        <v>3.15</v>
      </c>
      <c r="B36" s="56">
        <f t="shared" si="5"/>
        <v>16.000425</v>
      </c>
      <c r="C36" s="54">
        <f t="shared" si="2"/>
        <v>12.759075000000005</v>
      </c>
      <c r="D36" s="52">
        <f t="shared" si="3"/>
        <v>14.379750000000001</v>
      </c>
      <c r="E36" s="58">
        <f t="shared" si="4"/>
        <v>-10.87</v>
      </c>
      <c r="F36">
        <f t="shared" si="0"/>
        <v>14.379750000000001</v>
      </c>
    </row>
    <row r="37" spans="1:6" ht="12.75">
      <c r="A37" s="58">
        <f t="shared" si="1"/>
        <v>3.255</v>
      </c>
      <c r="B37" s="56">
        <f t="shared" si="5"/>
        <v>14.859075</v>
      </c>
      <c r="C37" s="54">
        <f t="shared" si="2"/>
        <v>11.509680000000005</v>
      </c>
      <c r="D37" s="52">
        <f t="shared" si="3"/>
        <v>13.184377500000002</v>
      </c>
      <c r="E37" s="58">
        <f t="shared" si="4"/>
        <v>-11.899</v>
      </c>
      <c r="F37">
        <f t="shared" si="0"/>
        <v>13.184377499999997</v>
      </c>
    </row>
    <row r="38" spans="1:6" ht="12.75">
      <c r="A38" s="58">
        <f t="shared" si="1"/>
        <v>3.36</v>
      </c>
      <c r="B38" s="56">
        <f t="shared" si="5"/>
        <v>13.60968</v>
      </c>
      <c r="C38" s="54">
        <f t="shared" si="2"/>
        <v>10.152240000000004</v>
      </c>
      <c r="D38" s="52">
        <f t="shared" si="3"/>
        <v>11.880960000000002</v>
      </c>
      <c r="E38" s="58">
        <f t="shared" si="4"/>
        <v>-12.927999999999999</v>
      </c>
      <c r="F38">
        <f t="shared" si="0"/>
        <v>11.880959999999995</v>
      </c>
    </row>
    <row r="39" spans="1:6" ht="12.75">
      <c r="A39" s="58">
        <f t="shared" si="1"/>
        <v>3.465</v>
      </c>
      <c r="B39" s="56">
        <f t="shared" si="5"/>
        <v>12.25224</v>
      </c>
      <c r="C39" s="54">
        <f t="shared" si="2"/>
        <v>8.686755000000005</v>
      </c>
      <c r="D39" s="52">
        <f t="shared" si="3"/>
        <v>10.469497500000003</v>
      </c>
      <c r="E39" s="58">
        <f t="shared" si="4"/>
        <v>-13.956999999999999</v>
      </c>
      <c r="F39">
        <f t="shared" si="0"/>
        <v>10.469497499999996</v>
      </c>
    </row>
    <row r="40" spans="1:6" ht="12.75">
      <c r="A40" s="58">
        <f t="shared" si="1"/>
        <v>3.57</v>
      </c>
      <c r="B40" s="56">
        <f t="shared" si="5"/>
        <v>10.786755000000001</v>
      </c>
      <c r="C40" s="54">
        <f t="shared" si="2"/>
        <v>7.113225000000005</v>
      </c>
      <c r="D40" s="52">
        <f t="shared" si="3"/>
        <v>8.949990000000003</v>
      </c>
      <c r="E40" s="58">
        <f t="shared" si="4"/>
        <v>-14.985999999999999</v>
      </c>
      <c r="F40">
        <f aca="true" t="shared" si="6" ref="F40:F46">-0.5*$D$3*A40*A40+$D$2*A40+$D$1</f>
        <v>8.949989999999985</v>
      </c>
    </row>
    <row r="41" spans="1:6" ht="12.75">
      <c r="A41" s="58">
        <f t="shared" si="1"/>
        <v>3.675</v>
      </c>
      <c r="B41" s="56">
        <f t="shared" si="5"/>
        <v>9.213225000000001</v>
      </c>
      <c r="C41" s="54">
        <f t="shared" si="2"/>
        <v>5.431650000000005</v>
      </c>
      <c r="D41" s="52">
        <f t="shared" si="3"/>
        <v>7.322437500000003</v>
      </c>
      <c r="E41" s="58">
        <f t="shared" si="4"/>
        <v>-16.015</v>
      </c>
      <c r="F41">
        <f t="shared" si="6"/>
        <v>7.322437500000007</v>
      </c>
    </row>
    <row r="42" spans="1:6" ht="12.75">
      <c r="A42" s="58">
        <f t="shared" si="1"/>
        <v>3.78</v>
      </c>
      <c r="B42" s="56">
        <f t="shared" si="5"/>
        <v>7.531650000000001</v>
      </c>
      <c r="C42" s="54">
        <f t="shared" si="2"/>
        <v>3.6420300000000045</v>
      </c>
      <c r="D42" s="52">
        <f t="shared" si="3"/>
        <v>5.586840000000003</v>
      </c>
      <c r="E42" s="58">
        <f t="shared" si="4"/>
        <v>-17.044</v>
      </c>
      <c r="F42">
        <f t="shared" si="6"/>
        <v>5.586839999999995</v>
      </c>
    </row>
    <row r="43" spans="1:6" ht="12.75">
      <c r="A43" s="58">
        <f t="shared" si="1"/>
        <v>3.885</v>
      </c>
      <c r="B43" s="56">
        <f t="shared" si="5"/>
        <v>5.742030000000001</v>
      </c>
      <c r="C43" s="54">
        <f t="shared" si="2"/>
        <v>1.7443650000000046</v>
      </c>
      <c r="D43" s="52">
        <f t="shared" si="3"/>
        <v>3.743197500000003</v>
      </c>
      <c r="E43" s="58">
        <f t="shared" si="4"/>
        <v>-18.073</v>
      </c>
      <c r="F43">
        <f t="shared" si="6"/>
        <v>3.7431974999999937</v>
      </c>
    </row>
    <row r="44" spans="1:6" ht="12.75">
      <c r="A44" s="58">
        <f t="shared" si="1"/>
        <v>3.9899999999999998</v>
      </c>
      <c r="B44" s="56">
        <f t="shared" si="5"/>
        <v>3.8443650000000007</v>
      </c>
      <c r="C44" s="54">
        <f t="shared" si="2"/>
        <v>-0.2613449999999955</v>
      </c>
      <c r="D44" s="52">
        <f t="shared" si="3"/>
        <v>1.7915100000000033</v>
      </c>
      <c r="E44" s="58">
        <f t="shared" si="4"/>
        <v>-19.102</v>
      </c>
      <c r="F44">
        <f t="shared" si="6"/>
        <v>1.7915099999999882</v>
      </c>
    </row>
    <row r="45" spans="1:6" ht="12.75">
      <c r="A45" s="58">
        <f t="shared" si="1"/>
        <v>4.095</v>
      </c>
      <c r="B45" s="56">
        <f t="shared" si="5"/>
        <v>1.8386550000000006</v>
      </c>
      <c r="C45" s="54">
        <f t="shared" si="2"/>
        <v>-2.3750999999999953</v>
      </c>
      <c r="D45" s="52">
        <f t="shared" si="3"/>
        <v>-0.2682224999999967</v>
      </c>
      <c r="E45" s="58">
        <f t="shared" si="4"/>
        <v>-20.131</v>
      </c>
      <c r="F45">
        <f t="shared" si="6"/>
        <v>-0.26822250000000736</v>
      </c>
    </row>
    <row r="46" spans="1:6" ht="12.75">
      <c r="A46" s="58">
        <f t="shared" si="1"/>
        <v>4.2</v>
      </c>
      <c r="B46" s="56">
        <f t="shared" si="5"/>
        <v>-0.27509999999999923</v>
      </c>
      <c r="C46" s="54">
        <f t="shared" si="2"/>
        <v>-4.596899999999995</v>
      </c>
      <c r="D46" s="52">
        <f t="shared" si="3"/>
        <v>-2.4359999999999964</v>
      </c>
      <c r="E46" s="58">
        <f t="shared" si="4"/>
        <v>-21.16</v>
      </c>
      <c r="F46">
        <f t="shared" si="6"/>
        <v>-2.436000000000007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0"/>
  <sheetViews>
    <sheetView zoomScaleSheetLayoutView="1" workbookViewId="0" topLeftCell="A1">
      <selection activeCell="E18" sqref="E18"/>
    </sheetView>
  </sheetViews>
  <sheetFormatPr defaultColWidth="11.421875" defaultRowHeight="12.75"/>
  <cols>
    <col min="1" max="3" width="11.421875" style="1" customWidth="1"/>
    <col min="4" max="4" width="16.28125" style="1" bestFit="1" customWidth="1"/>
    <col min="5" max="9" width="11.421875" style="1" customWidth="1"/>
    <col min="10" max="10" width="5.57421875" style="1" customWidth="1"/>
    <col min="11" max="12" width="6.140625" style="1" customWidth="1"/>
    <col min="13" max="13" width="6.57421875" style="1" customWidth="1"/>
    <col min="14" max="14" width="6.140625" style="1" customWidth="1"/>
    <col min="15" max="15" width="5.57421875" style="1" customWidth="1"/>
    <col min="16" max="16" width="9.00390625" style="1" customWidth="1"/>
    <col min="17" max="18" width="11.421875" style="1" customWidth="1"/>
  </cols>
  <sheetData>
    <row r="1" spans="1:8" ht="12.75">
      <c r="A1" s="2" t="s">
        <v>56</v>
      </c>
      <c r="B1" s="2"/>
      <c r="C1" s="2"/>
      <c r="D1" s="2"/>
      <c r="E1" s="8"/>
      <c r="F1" s="8"/>
      <c r="G1" s="8"/>
      <c r="H1" s="8"/>
    </row>
    <row r="2" spans="1:4" ht="12.75">
      <c r="A2" s="8"/>
      <c r="B2" s="8"/>
      <c r="C2" s="8"/>
      <c r="D2" s="8"/>
    </row>
    <row r="3" spans="1:5" ht="12.75">
      <c r="A3" s="32"/>
      <c r="B3" s="34"/>
      <c r="C3" s="34"/>
      <c r="D3" s="34"/>
      <c r="E3" s="34"/>
    </row>
    <row r="4" spans="1:5" ht="12.75">
      <c r="A4" s="32"/>
      <c r="B4" s="35"/>
      <c r="C4" s="35"/>
      <c r="D4" s="35"/>
      <c r="E4" s="35"/>
    </row>
    <row r="5" spans="1:5" ht="12.75">
      <c r="A5" s="32"/>
      <c r="B5" s="35"/>
      <c r="C5" s="35"/>
      <c r="D5" s="35"/>
      <c r="E5" s="35"/>
    </row>
    <row r="6" spans="1:6" ht="12.75">
      <c r="A6" s="32"/>
      <c r="B6" s="35"/>
      <c r="C6" s="35"/>
      <c r="D6" s="35"/>
      <c r="E6" s="8" t="s">
        <v>40</v>
      </c>
      <c r="F6" s="8"/>
    </row>
    <row r="7" spans="5:11" ht="12.75">
      <c r="E7" s="4" t="s">
        <v>15</v>
      </c>
      <c r="F7" s="13">
        <v>5</v>
      </c>
      <c r="G7" s="1">
        <f>F$7*0.001</f>
        <v>0.005</v>
      </c>
      <c r="H7" s="6" t="s">
        <v>16</v>
      </c>
      <c r="I7" s="44" t="s">
        <v>17</v>
      </c>
      <c r="J7" s="45">
        <f>3.14*G$8*G$8*G$8/6</f>
        <v>0.00011304</v>
      </c>
      <c r="K7" s="46" t="s">
        <v>18</v>
      </c>
    </row>
    <row r="8" spans="1:11" ht="12.75">
      <c r="A8" s="2"/>
      <c r="E8" s="24" t="s">
        <v>3</v>
      </c>
      <c r="F8" s="15">
        <v>60</v>
      </c>
      <c r="G8" s="1">
        <f>F$8*0.001</f>
        <v>0.06</v>
      </c>
      <c r="H8" s="6" t="s">
        <v>4</v>
      </c>
      <c r="I8" s="44" t="s">
        <v>5</v>
      </c>
      <c r="J8" s="45">
        <f>3.14*G$8*G$8/4</f>
        <v>0.002826</v>
      </c>
      <c r="K8" s="46" t="s">
        <v>6</v>
      </c>
    </row>
    <row r="9" spans="5:8" ht="12.75">
      <c r="E9" s="18" t="s">
        <v>14</v>
      </c>
      <c r="F9" s="14">
        <f>$H$9*0.01</f>
        <v>0.34</v>
      </c>
      <c r="H9" s="1">
        <v>34</v>
      </c>
    </row>
    <row r="10" spans="1:7" ht="12.75">
      <c r="A10" s="8" t="s">
        <v>2</v>
      </c>
      <c r="B10" s="8"/>
      <c r="C10" s="8"/>
      <c r="D10" s="8"/>
      <c r="E10" s="8"/>
      <c r="F10" s="8"/>
      <c r="G10" s="8"/>
    </row>
    <row r="11" spans="1:6" ht="12.75">
      <c r="A11" s="21" t="s">
        <v>25</v>
      </c>
      <c r="B11" s="12">
        <v>1.3</v>
      </c>
      <c r="E11" s="7" t="s">
        <v>13</v>
      </c>
      <c r="F11" s="28">
        <v>9.8</v>
      </c>
    </row>
    <row r="12" spans="1:6" ht="12.75">
      <c r="A12" s="1" t="s">
        <v>0</v>
      </c>
      <c r="B12" s="3">
        <f>($B$11*$J$7/$G$7-1)*$F$11</f>
        <v>-9.51197408</v>
      </c>
      <c r="C12" s="23"/>
      <c r="D12" s="23"/>
      <c r="E12" s="1" t="s">
        <v>1</v>
      </c>
      <c r="F12" s="1">
        <f>F$9*J$8/G$7</f>
        <v>0.192168</v>
      </c>
    </row>
    <row r="13" spans="1:11" ht="12.75">
      <c r="A13" s="8" t="s">
        <v>12</v>
      </c>
      <c r="I13" s="47" t="s">
        <v>39</v>
      </c>
      <c r="J13" s="9"/>
      <c r="K13" s="9"/>
    </row>
    <row r="14" spans="1:18" ht="12.75">
      <c r="A14" s="22" t="s">
        <v>19</v>
      </c>
      <c r="B14" s="22" t="s">
        <v>20</v>
      </c>
      <c r="C14" s="11" t="s">
        <v>21</v>
      </c>
      <c r="D14" s="5" t="s">
        <v>26</v>
      </c>
      <c r="E14" s="20" t="s">
        <v>22</v>
      </c>
      <c r="F14" s="26" t="s">
        <v>23</v>
      </c>
      <c r="G14" s="17" t="s">
        <v>24</v>
      </c>
      <c r="K14" s="1">
        <f>$N$14*0.15</f>
        <v>11.7</v>
      </c>
      <c r="N14" s="1">
        <v>78</v>
      </c>
      <c r="R14"/>
    </row>
    <row r="15" spans="1:18" ht="13.5" thickBot="1">
      <c r="A15" s="65">
        <v>0</v>
      </c>
      <c r="B15" s="65">
        <v>0</v>
      </c>
      <c r="C15" s="66">
        <v>7.5</v>
      </c>
      <c r="D15" s="67">
        <v>51.7</v>
      </c>
      <c r="E15" s="68">
        <f>C$15*COS(D$15*3.1416/180)</f>
        <v>4.648330319059517</v>
      </c>
      <c r="F15" s="67">
        <f>C$15*SIN(D$15*3.1416/180)</f>
        <v>5.885832587231143</v>
      </c>
      <c r="G15" s="69">
        <f>$K$14*0.001</f>
        <v>0.0117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/>
    </row>
    <row r="16" spans="1:16" ht="13.5" thickBot="1">
      <c r="A16" s="73"/>
      <c r="B16" s="74"/>
      <c r="C16" s="75" t="s">
        <v>58</v>
      </c>
      <c r="D16" s="75"/>
      <c r="E16" s="74"/>
      <c r="F16" s="76" t="s">
        <v>57</v>
      </c>
      <c r="G16" s="74"/>
      <c r="H16" s="74"/>
      <c r="I16" s="77"/>
      <c r="J16" s="64"/>
      <c r="K16" s="43"/>
      <c r="L16" s="30"/>
      <c r="M16" s="43"/>
      <c r="N16" s="40" t="s">
        <v>38</v>
      </c>
      <c r="O16" s="30"/>
      <c r="P16" s="30"/>
    </row>
    <row r="17" spans="1:18" ht="14.25">
      <c r="A17" s="70" t="s">
        <v>7</v>
      </c>
      <c r="B17" s="70" t="s">
        <v>27</v>
      </c>
      <c r="C17" s="70" t="s">
        <v>28</v>
      </c>
      <c r="D17" s="70" t="s">
        <v>8</v>
      </c>
      <c r="E17" s="70" t="s">
        <v>9</v>
      </c>
      <c r="F17" s="70" t="s">
        <v>10</v>
      </c>
      <c r="G17" s="70" t="s">
        <v>11</v>
      </c>
      <c r="H17" s="71" t="s">
        <v>29</v>
      </c>
      <c r="I17" s="72" t="s">
        <v>30</v>
      </c>
      <c r="J17" s="29" t="s">
        <v>31</v>
      </c>
      <c r="K17" s="29" t="s">
        <v>32</v>
      </c>
      <c r="L17" s="29" t="s">
        <v>33</v>
      </c>
      <c r="M17" s="29" t="s">
        <v>34</v>
      </c>
      <c r="N17" s="29" t="s">
        <v>35</v>
      </c>
      <c r="O17" s="29" t="s">
        <v>36</v>
      </c>
      <c r="P17" s="42" t="s">
        <v>37</v>
      </c>
      <c r="Q17" s="16"/>
      <c r="R17" s="16"/>
    </row>
    <row r="18" spans="1:16" ht="12.75">
      <c r="A18" s="27">
        <v>0</v>
      </c>
      <c r="B18" s="27"/>
      <c r="C18" s="27"/>
      <c r="D18" s="27"/>
      <c r="E18" s="19">
        <f>E$15</f>
        <v>4.648330319059517</v>
      </c>
      <c r="F18" s="19">
        <f>F$15</f>
        <v>5.885832587231143</v>
      </c>
      <c r="G18" s="27">
        <f>SQRT(E18*E18+F18*F18)</f>
        <v>7.5</v>
      </c>
      <c r="H18" s="10">
        <f>A$15</f>
        <v>0</v>
      </c>
      <c r="I18" s="38">
        <f>B$15</f>
        <v>0</v>
      </c>
      <c r="J18" s="41">
        <v>0</v>
      </c>
      <c r="K18" s="41">
        <v>-0.338</v>
      </c>
      <c r="L18" s="41">
        <v>-0.421</v>
      </c>
      <c r="M18" s="31"/>
      <c r="N18" s="30"/>
      <c r="O18" s="31"/>
      <c r="P18" s="31"/>
    </row>
    <row r="19" spans="1:16" ht="12.75">
      <c r="A19" s="19">
        <f aca="true" t="shared" si="0" ref="A19:A50">A18+G$15</f>
        <v>0.0117</v>
      </c>
      <c r="B19" s="27">
        <f>-(F$12*SQRT(E18*E18+F18*F18)*E18)</f>
        <v>-6.69945255564772</v>
      </c>
      <c r="C19" s="27">
        <f>B$12-F$12*SQRT(E18*E18+F18*F18)*F18</f>
        <v>-17.99498915467276</v>
      </c>
      <c r="D19" s="27">
        <f aca="true" t="shared" si="1" ref="D19:D50">SQRT(B19*B19+C19*C19)</f>
        <v>19.20162230703867</v>
      </c>
      <c r="E19" s="27">
        <f aca="true" t="shared" si="2" ref="E19:E50">E18+G$15*B19</f>
        <v>4.569946724158439</v>
      </c>
      <c r="F19" s="27">
        <f aca="true" t="shared" si="3" ref="F19:F50">F18+C19*G$15</f>
        <v>5.675291214121472</v>
      </c>
      <c r="G19" s="27">
        <f>SQRT(E19*E19+F19*F19)</f>
        <v>7.286517921938491</v>
      </c>
      <c r="H19" s="10">
        <f aca="true" t="shared" si="4" ref="H19:H50">H18+G$15*E19</f>
        <v>0.053468376672653736</v>
      </c>
      <c r="I19" s="38">
        <f aca="true" t="shared" si="5" ref="I19:I50">I18+G$15*F19</f>
        <v>0.06640090720522122</v>
      </c>
      <c r="J19" s="41">
        <v>0.033</v>
      </c>
      <c r="K19" s="41">
        <v>-0.31</v>
      </c>
      <c r="L19" s="41">
        <v>-0.386</v>
      </c>
      <c r="M19" s="48">
        <f aca="true" t="shared" si="6" ref="M19:M49">(K20-K19)/(J20-J19)</f>
        <v>4.647058823529411</v>
      </c>
      <c r="N19" s="49">
        <f>(L20-L19)/(J20-J19)</f>
        <v>5.88235294117647</v>
      </c>
      <c r="O19" s="41">
        <f>SQRT(M19*M19+N19*N19)</f>
        <v>7.496481296842541</v>
      </c>
      <c r="P19" s="33">
        <f>(180/3.14)*ATAN(N19/M19)</f>
        <v>51.717482992380134</v>
      </c>
    </row>
    <row r="20" spans="1:16" ht="12.75">
      <c r="A20" s="19">
        <f t="shared" si="0"/>
        <v>0.0234</v>
      </c>
      <c r="B20" s="27">
        <f>-(F$12*SQRT(E19*E19+F19*F19)*E19)</f>
        <v>-6.399001983696761</v>
      </c>
      <c r="C20" s="27">
        <f>B$12-F$12*SQRT(E19*E19+F19*F19)*F19</f>
        <v>-17.458718742304082</v>
      </c>
      <c r="D20" s="27">
        <f t="shared" si="1"/>
        <v>18.594463867243793</v>
      </c>
      <c r="E20" s="27">
        <f t="shared" si="2"/>
        <v>4.495078400949187</v>
      </c>
      <c r="F20" s="27">
        <f t="shared" si="3"/>
        <v>5.471024204836515</v>
      </c>
      <c r="G20" s="27">
        <f aca="true" t="shared" si="7" ref="G20:G83">SQRT(E20*E20+F20*F20)</f>
        <v>7.08080755850538</v>
      </c>
      <c r="H20" s="10">
        <f t="shared" si="4"/>
        <v>0.10606079396375923</v>
      </c>
      <c r="I20" s="38">
        <f t="shared" si="5"/>
        <v>0.13041189040180845</v>
      </c>
      <c r="J20" s="41">
        <v>0.067</v>
      </c>
      <c r="K20" s="41">
        <v>-0.152</v>
      </c>
      <c r="L20" s="41">
        <v>-0.186</v>
      </c>
      <c r="M20" s="31">
        <f t="shared" si="6"/>
        <v>4.6060606060606055</v>
      </c>
      <c r="N20" s="41">
        <f aca="true" t="shared" si="8" ref="N20:N49">(L21-L20)/(J21-J20)</f>
        <v>5.636363636363636</v>
      </c>
      <c r="O20" s="41">
        <f aca="true" t="shared" si="9" ref="O20:O49">SQRT(M20*M20+N20*N20)</f>
        <v>7.279037666342008</v>
      </c>
      <c r="P20" s="39"/>
    </row>
    <row r="21" spans="1:16" ht="12.75">
      <c r="A21" s="19">
        <f t="shared" si="0"/>
        <v>0.0351</v>
      </c>
      <c r="B21" s="27">
        <f aca="true" t="shared" si="10" ref="B21:B84">-(F$12*SQRT(E20*E20+F20*F20)*E20)</f>
        <v>-6.116473978462676</v>
      </c>
      <c r="C21" s="27">
        <f aca="true" t="shared" si="11" ref="C21:C84">B$12-F$12*SQRT(E20*E20+F20*F20)*F20</f>
        <v>-16.956422029418597</v>
      </c>
      <c r="D21" s="27">
        <f t="shared" si="1"/>
        <v>18.02585648364491</v>
      </c>
      <c r="E21" s="27">
        <f t="shared" si="2"/>
        <v>4.423515655401173</v>
      </c>
      <c r="F21" s="27">
        <f t="shared" si="3"/>
        <v>5.2726340670923175</v>
      </c>
      <c r="G21" s="27">
        <f t="shared" si="7"/>
        <v>6.882453106199979</v>
      </c>
      <c r="H21" s="10">
        <f t="shared" si="4"/>
        <v>0.15781592713195297</v>
      </c>
      <c r="I21" s="38">
        <f t="shared" si="5"/>
        <v>0.19210170898678858</v>
      </c>
      <c r="J21" s="41">
        <v>0.1</v>
      </c>
      <c r="K21" s="41">
        <v>0</v>
      </c>
      <c r="L21" s="41">
        <v>0</v>
      </c>
      <c r="M21" s="31">
        <f t="shared" si="6"/>
        <v>4.6060606060606055</v>
      </c>
      <c r="N21" s="41">
        <f t="shared" si="8"/>
        <v>5.636363636363636</v>
      </c>
      <c r="O21" s="41">
        <f t="shared" si="9"/>
        <v>7.279037666342008</v>
      </c>
      <c r="P21" s="39"/>
    </row>
    <row r="22" spans="1:16" ht="12.75">
      <c r="A22" s="19">
        <f t="shared" si="0"/>
        <v>0.0468</v>
      </c>
      <c r="B22" s="27">
        <f t="shared" si="10"/>
        <v>-5.850485399427845</v>
      </c>
      <c r="C22" s="27">
        <f t="shared" si="11"/>
        <v>-16.485492663207516</v>
      </c>
      <c r="D22" s="27">
        <f t="shared" si="1"/>
        <v>17.49284561635377</v>
      </c>
      <c r="E22" s="27">
        <f t="shared" si="2"/>
        <v>4.355064976227868</v>
      </c>
      <c r="F22" s="27">
        <f t="shared" si="3"/>
        <v>5.07975380293279</v>
      </c>
      <c r="G22" s="27">
        <f t="shared" si="7"/>
        <v>6.691075372881162</v>
      </c>
      <c r="H22" s="10">
        <f t="shared" si="4"/>
        <v>0.20877018735381903</v>
      </c>
      <c r="I22" s="38">
        <f t="shared" si="5"/>
        <v>0.2515348284811022</v>
      </c>
      <c r="J22" s="41">
        <v>0.133</v>
      </c>
      <c r="K22" s="41">
        <v>0.152</v>
      </c>
      <c r="L22" s="41">
        <v>0.186</v>
      </c>
      <c r="M22" s="31">
        <f t="shared" si="6"/>
        <v>4.647058823529411</v>
      </c>
      <c r="N22" s="41">
        <f t="shared" si="8"/>
        <v>5.058823529411764</v>
      </c>
      <c r="O22" s="41">
        <f t="shared" si="9"/>
        <v>6.869268608161472</v>
      </c>
      <c r="P22" s="39"/>
    </row>
    <row r="23" spans="1:16" ht="12.75">
      <c r="A23" s="19">
        <f t="shared" si="0"/>
        <v>0.0585</v>
      </c>
      <c r="B23" s="27">
        <f t="shared" si="10"/>
        <v>-5.599788589294866</v>
      </c>
      <c r="C23" s="27">
        <f t="shared" si="11"/>
        <v>-16.043575224267727</v>
      </c>
      <c r="D23" s="27">
        <f t="shared" si="1"/>
        <v>16.992761347748466</v>
      </c>
      <c r="E23" s="27">
        <f t="shared" si="2"/>
        <v>4.289547449733118</v>
      </c>
      <c r="F23" s="27">
        <f t="shared" si="3"/>
        <v>4.892043972808858</v>
      </c>
      <c r="G23" s="27">
        <f t="shared" si="7"/>
        <v>6.506328577270546</v>
      </c>
      <c r="H23" s="10">
        <f t="shared" si="4"/>
        <v>0.2589578925156965</v>
      </c>
      <c r="I23" s="38">
        <f t="shared" si="5"/>
        <v>0.30877174296296583</v>
      </c>
      <c r="J23" s="41">
        <v>0.167</v>
      </c>
      <c r="K23" s="41">
        <v>0.31</v>
      </c>
      <c r="L23" s="41">
        <v>0.358</v>
      </c>
      <c r="M23" s="31">
        <f t="shared" si="6"/>
        <v>4.606060606060606</v>
      </c>
      <c r="N23" s="41">
        <f t="shared" si="8"/>
        <v>4.3939393939393945</v>
      </c>
      <c r="O23" s="41">
        <f t="shared" si="9"/>
        <v>6.3657283718609845</v>
      </c>
      <c r="P23" s="39"/>
    </row>
    <row r="24" spans="1:16" ht="12.75">
      <c r="A24" s="19">
        <f t="shared" si="0"/>
        <v>0.0702</v>
      </c>
      <c r="B24" s="27">
        <f t="shared" si="10"/>
        <v>-5.36325613637143</v>
      </c>
      <c r="C24" s="27">
        <f t="shared" si="11"/>
        <v>-15.62853652954194</v>
      </c>
      <c r="D24" s="27">
        <f t="shared" si="1"/>
        <v>16.52318584412681</v>
      </c>
      <c r="E24" s="27">
        <f t="shared" si="2"/>
        <v>4.226797352937572</v>
      </c>
      <c r="F24" s="27">
        <f t="shared" si="3"/>
        <v>4.709190095413217</v>
      </c>
      <c r="G24" s="27">
        <f t="shared" si="7"/>
        <v>6.327897535322298</v>
      </c>
      <c r="H24" s="10">
        <f t="shared" si="4"/>
        <v>0.3084114215450661</v>
      </c>
      <c r="I24" s="38">
        <f t="shared" si="5"/>
        <v>0.36386926707930045</v>
      </c>
      <c r="J24" s="41">
        <v>0.2</v>
      </c>
      <c r="K24" s="41">
        <v>0.462</v>
      </c>
      <c r="L24" s="41">
        <v>0.503</v>
      </c>
      <c r="M24" s="31">
        <f t="shared" si="6"/>
        <v>4.606060606060605</v>
      </c>
      <c r="N24" s="41">
        <f t="shared" si="8"/>
        <v>4.181818181818182</v>
      </c>
      <c r="O24" s="41">
        <f t="shared" si="9"/>
        <v>6.221205479044114</v>
      </c>
      <c r="P24" s="39"/>
    </row>
    <row r="25" spans="1:16" ht="12.75">
      <c r="A25" s="19">
        <f t="shared" si="0"/>
        <v>0.0819</v>
      </c>
      <c r="B25" s="27">
        <f t="shared" si="10"/>
        <v>-5.13986763838914</v>
      </c>
      <c r="C25" s="27">
        <f t="shared" si="11"/>
        <v>-15.238440658203745</v>
      </c>
      <c r="D25" s="27">
        <f t="shared" si="1"/>
        <v>16.081925041292692</v>
      </c>
      <c r="E25" s="27">
        <f t="shared" si="2"/>
        <v>4.166660901568419</v>
      </c>
      <c r="F25" s="27">
        <f t="shared" si="3"/>
        <v>4.530900339712233</v>
      </c>
      <c r="G25" s="27">
        <f t="shared" si="7"/>
        <v>6.155495183741385</v>
      </c>
      <c r="H25" s="10">
        <f t="shared" si="4"/>
        <v>0.35716135409341665</v>
      </c>
      <c r="I25" s="38">
        <f t="shared" si="5"/>
        <v>0.4168808010539336</v>
      </c>
      <c r="J25" s="41">
        <v>0.233</v>
      </c>
      <c r="K25" s="41">
        <v>0.614</v>
      </c>
      <c r="L25" s="41">
        <v>0.641</v>
      </c>
      <c r="M25" s="31">
        <f t="shared" si="6"/>
        <v>4.029411764705882</v>
      </c>
      <c r="N25" s="41">
        <f t="shared" si="8"/>
        <v>3.6470588235294117</v>
      </c>
      <c r="O25" s="41">
        <f t="shared" si="9"/>
        <v>5.434813449589039</v>
      </c>
      <c r="P25" s="39"/>
    </row>
    <row r="26" spans="1:16" ht="12.75">
      <c r="A26" s="19">
        <f t="shared" si="0"/>
        <v>0.0936</v>
      </c>
      <c r="B26" s="27">
        <f t="shared" si="10"/>
        <v>-4.928698174149282</v>
      </c>
      <c r="C26" s="27">
        <f t="shared" si="11"/>
        <v>-14.871527151186095</v>
      </c>
      <c r="D26" s="27">
        <f t="shared" si="1"/>
        <v>15.66698393119517</v>
      </c>
      <c r="E26" s="27">
        <f t="shared" si="2"/>
        <v>4.108995132930873</v>
      </c>
      <c r="F26" s="27">
        <f t="shared" si="3"/>
        <v>4.356903472043356</v>
      </c>
      <c r="G26" s="27">
        <f t="shared" si="7"/>
        <v>5.988860398035093</v>
      </c>
      <c r="H26" s="10">
        <f t="shared" si="4"/>
        <v>0.40523659714870786</v>
      </c>
      <c r="I26" s="38">
        <f t="shared" si="5"/>
        <v>0.46785657167684086</v>
      </c>
      <c r="J26" s="41">
        <v>0.267</v>
      </c>
      <c r="K26" s="41">
        <v>0.751</v>
      </c>
      <c r="L26" s="41">
        <v>0.765</v>
      </c>
      <c r="M26" s="31">
        <f t="shared" si="6"/>
        <v>4.181818181818185</v>
      </c>
      <c r="N26" s="41">
        <f t="shared" si="8"/>
        <v>3.1515151515151536</v>
      </c>
      <c r="O26" s="41">
        <f t="shared" si="9"/>
        <v>5.236377665525543</v>
      </c>
      <c r="P26" s="39"/>
    </row>
    <row r="27" spans="1:16" ht="12.75">
      <c r="A27" s="19">
        <f t="shared" si="0"/>
        <v>0.1053</v>
      </c>
      <c r="B27" s="27">
        <f t="shared" si="10"/>
        <v>-4.728908236949291</v>
      </c>
      <c r="C27" s="27">
        <f t="shared" si="11"/>
        <v>-14.526191924021333</v>
      </c>
      <c r="D27" s="27">
        <f t="shared" si="1"/>
        <v>15.276544927665727</v>
      </c>
      <c r="E27" s="27">
        <f t="shared" si="2"/>
        <v>4.053666906558566</v>
      </c>
      <c r="F27" s="27">
        <f t="shared" si="3"/>
        <v>4.186947026532307</v>
      </c>
      <c r="G27" s="27">
        <f t="shared" si="7"/>
        <v>5.827756068360774</v>
      </c>
      <c r="H27" s="10">
        <f t="shared" si="4"/>
        <v>0.45266449995544306</v>
      </c>
      <c r="I27" s="38">
        <f t="shared" si="5"/>
        <v>0.5168438518872689</v>
      </c>
      <c r="J27" s="41">
        <v>0.3</v>
      </c>
      <c r="K27" s="41">
        <v>0.889</v>
      </c>
      <c r="L27" s="41">
        <v>0.869</v>
      </c>
      <c r="M27" s="31">
        <f t="shared" si="6"/>
        <v>4.272727272727269</v>
      </c>
      <c r="N27" s="41">
        <f t="shared" si="8"/>
        <v>2.6969696969696937</v>
      </c>
      <c r="O27" s="41">
        <f t="shared" si="9"/>
        <v>5.052706590875846</v>
      </c>
      <c r="P27" s="39"/>
    </row>
    <row r="28" spans="1:16" ht="12.75">
      <c r="A28" s="19">
        <f t="shared" si="0"/>
        <v>0.117</v>
      </c>
      <c r="B28" s="27">
        <f t="shared" si="10"/>
        <v>-4.539734922813026</v>
      </c>
      <c r="C28" s="27">
        <f t="shared" si="11"/>
        <v>-14.20097050581974</v>
      </c>
      <c r="D28" s="27">
        <f t="shared" si="1"/>
        <v>14.90894887229044</v>
      </c>
      <c r="E28" s="27">
        <f t="shared" si="2"/>
        <v>4.0005520079616534</v>
      </c>
      <c r="F28" s="27">
        <f t="shared" si="3"/>
        <v>4.020795671614216</v>
      </c>
      <c r="G28" s="27">
        <f t="shared" si="7"/>
        <v>5.6719674012883425</v>
      </c>
      <c r="H28" s="10">
        <f t="shared" si="4"/>
        <v>0.4994709584485944</v>
      </c>
      <c r="I28" s="38">
        <f t="shared" si="5"/>
        <v>0.5638871612451553</v>
      </c>
      <c r="J28" s="41">
        <v>0.333</v>
      </c>
      <c r="K28" s="41">
        <v>1.03</v>
      </c>
      <c r="L28" s="41">
        <v>0.958</v>
      </c>
      <c r="M28" s="31">
        <f t="shared" si="6"/>
        <v>3.8235294117647056</v>
      </c>
      <c r="N28" s="41">
        <f t="shared" si="8"/>
        <v>1.823529411764709</v>
      </c>
      <c r="O28" s="41">
        <f t="shared" si="9"/>
        <v>4.236111032326785</v>
      </c>
      <c r="P28" s="39"/>
    </row>
    <row r="29" spans="1:16" ht="12.75">
      <c r="A29" s="19">
        <f t="shared" si="0"/>
        <v>0.1287</v>
      </c>
      <c r="B29" s="27">
        <f t="shared" si="10"/>
        <v>-4.360484198749709</v>
      </c>
      <c r="C29" s="27">
        <f t="shared" si="11"/>
        <v>-13.8945232776064</v>
      </c>
      <c r="D29" s="27">
        <f t="shared" si="1"/>
        <v>14.562678309963864</v>
      </c>
      <c r="E29" s="27">
        <f t="shared" si="2"/>
        <v>3.949534342836282</v>
      </c>
      <c r="F29" s="27">
        <f t="shared" si="3"/>
        <v>3.8582297492662216</v>
      </c>
      <c r="G29" s="27">
        <f t="shared" si="7"/>
        <v>5.521300419590127</v>
      </c>
      <c r="H29" s="10">
        <f t="shared" si="4"/>
        <v>0.5456805102597789</v>
      </c>
      <c r="I29" s="38">
        <f t="shared" si="5"/>
        <v>0.6090284493115701</v>
      </c>
      <c r="J29" s="41">
        <v>0.367</v>
      </c>
      <c r="K29" s="41">
        <v>1.16</v>
      </c>
      <c r="L29" s="41">
        <v>1.02</v>
      </c>
      <c r="M29" s="31">
        <f t="shared" si="6"/>
        <v>4.242424242424242</v>
      </c>
      <c r="N29" s="41">
        <f t="shared" si="8"/>
        <v>1.8181818181818181</v>
      </c>
      <c r="O29" s="41">
        <f t="shared" si="9"/>
        <v>4.615620064159944</v>
      </c>
      <c r="P29" s="39"/>
    </row>
    <row r="30" spans="1:16" ht="12.75">
      <c r="A30" s="19">
        <f t="shared" si="0"/>
        <v>0.1404</v>
      </c>
      <c r="B30" s="27">
        <f t="shared" si="10"/>
        <v>-4.190524102888096</v>
      </c>
      <c r="C30" s="27">
        <f t="shared" si="11"/>
        <v>-13.605622433281379</v>
      </c>
      <c r="D30" s="27">
        <f t="shared" si="1"/>
        <v>14.23634272044248</v>
      </c>
      <c r="E30" s="27">
        <f t="shared" si="2"/>
        <v>3.9005052108324914</v>
      </c>
      <c r="F30" s="27">
        <f t="shared" si="3"/>
        <v>3.6990439667968293</v>
      </c>
      <c r="G30" s="27">
        <f t="shared" si="7"/>
        <v>5.375580635431622</v>
      </c>
      <c r="H30" s="10">
        <f t="shared" si="4"/>
        <v>0.5913164212265191</v>
      </c>
      <c r="I30" s="38">
        <f t="shared" si="5"/>
        <v>0.652307263723093</v>
      </c>
      <c r="J30" s="41">
        <v>0.4</v>
      </c>
      <c r="K30" s="41">
        <v>1.3</v>
      </c>
      <c r="L30" s="41">
        <v>1.08</v>
      </c>
      <c r="M30" s="31">
        <f t="shared" si="6"/>
        <v>3.636363636363636</v>
      </c>
      <c r="N30" s="41">
        <f t="shared" si="8"/>
        <v>1.2121212121212142</v>
      </c>
      <c r="O30" s="41">
        <f t="shared" si="9"/>
        <v>3.8330638305071263</v>
      </c>
      <c r="P30" s="39"/>
    </row>
    <row r="31" spans="1:16" ht="12.75">
      <c r="A31" s="19">
        <f t="shared" si="0"/>
        <v>0.15209999999999999</v>
      </c>
      <c r="B31" s="27">
        <f t="shared" si="10"/>
        <v>-4.029278750399244</v>
      </c>
      <c r="C31" s="27">
        <f t="shared" si="11"/>
        <v>-13.3331404280962</v>
      </c>
      <c r="D31" s="27">
        <f t="shared" si="1"/>
        <v>13.92866543943648</v>
      </c>
      <c r="E31" s="27">
        <f t="shared" si="2"/>
        <v>3.85336264945282</v>
      </c>
      <c r="F31" s="27">
        <f t="shared" si="3"/>
        <v>3.543046223788104</v>
      </c>
      <c r="G31" s="27">
        <f t="shared" si="7"/>
        <v>5.23465187496716</v>
      </c>
      <c r="H31" s="10">
        <f t="shared" si="4"/>
        <v>0.636400764225117</v>
      </c>
      <c r="I31" s="38">
        <f t="shared" si="5"/>
        <v>0.6937609045414138</v>
      </c>
      <c r="J31" s="41">
        <v>0.433</v>
      </c>
      <c r="K31" s="41">
        <v>1.42</v>
      </c>
      <c r="L31" s="41">
        <v>1.12</v>
      </c>
      <c r="M31" s="31">
        <f t="shared" si="6"/>
        <v>4.117647058823529</v>
      </c>
      <c r="N31" s="41">
        <f t="shared" si="8"/>
        <v>0.882352941176464</v>
      </c>
      <c r="O31" s="41">
        <f t="shared" si="9"/>
        <v>4.211123842140102</v>
      </c>
      <c r="P31" s="39"/>
    </row>
    <row r="32" spans="1:16" ht="12.75">
      <c r="A32" s="19">
        <f t="shared" si="0"/>
        <v>0.16379999999999997</v>
      </c>
      <c r="B32" s="27">
        <f t="shared" si="10"/>
        <v>-3.876223037453238</v>
      </c>
      <c r="C32" s="27">
        <f t="shared" si="11"/>
        <v>-13.07603971429978</v>
      </c>
      <c r="D32" s="27">
        <f t="shared" si="1"/>
        <v>13.638472042205764</v>
      </c>
      <c r="E32" s="27">
        <f t="shared" si="2"/>
        <v>3.8080108399146173</v>
      </c>
      <c r="F32" s="27">
        <f t="shared" si="3"/>
        <v>3.3900565591307967</v>
      </c>
      <c r="G32" s="27">
        <f t="shared" si="7"/>
        <v>5.098375234426451</v>
      </c>
      <c r="H32" s="10">
        <f t="shared" si="4"/>
        <v>0.680954491052118</v>
      </c>
      <c r="I32" s="38">
        <f t="shared" si="5"/>
        <v>0.7334245662832442</v>
      </c>
      <c r="J32" s="41">
        <v>0.467</v>
      </c>
      <c r="K32" s="41">
        <v>1.56</v>
      </c>
      <c r="L32" s="41">
        <v>1.15</v>
      </c>
      <c r="M32" s="31">
        <f t="shared" si="6"/>
        <v>3.636363636363636</v>
      </c>
      <c r="N32" s="41">
        <f t="shared" si="8"/>
        <v>0.30303030303030354</v>
      </c>
      <c r="O32" s="41">
        <f t="shared" si="9"/>
        <v>3.6489680541794827</v>
      </c>
      <c r="P32" s="39"/>
    </row>
    <row r="33" spans="1:16" ht="12.75">
      <c r="A33" s="19">
        <f t="shared" si="0"/>
        <v>0.17549999999999996</v>
      </c>
      <c r="B33" s="27">
        <f t="shared" si="10"/>
        <v>-3.730877950711098</v>
      </c>
      <c r="C33" s="27">
        <f t="shared" si="11"/>
        <v>-12.833363592748396</v>
      </c>
      <c r="D33" s="27">
        <f t="shared" si="1"/>
        <v>13.364679995674505</v>
      </c>
      <c r="E33" s="27">
        <f t="shared" si="2"/>
        <v>3.7643595678912973</v>
      </c>
      <c r="F33" s="27">
        <f t="shared" si="3"/>
        <v>3.2399062050956404</v>
      </c>
      <c r="G33" s="27">
        <f t="shared" si="7"/>
        <v>4.9666281493778035</v>
      </c>
      <c r="H33" s="10">
        <f t="shared" si="4"/>
        <v>0.7249974979964462</v>
      </c>
      <c r="I33" s="38">
        <f t="shared" si="5"/>
        <v>0.7713314688828632</v>
      </c>
      <c r="J33" s="41">
        <v>0.5</v>
      </c>
      <c r="K33" s="41">
        <v>1.68</v>
      </c>
      <c r="L33" s="41">
        <v>1.16</v>
      </c>
      <c r="M33" s="31">
        <f t="shared" si="6"/>
        <v>3.9393939393939394</v>
      </c>
      <c r="N33" s="41">
        <f t="shared" si="8"/>
        <v>0</v>
      </c>
      <c r="O33" s="41">
        <f t="shared" si="9"/>
        <v>3.9393939393939394</v>
      </c>
      <c r="P33" s="39"/>
    </row>
    <row r="34" spans="1:16" ht="12.75">
      <c r="A34" s="19">
        <f t="shared" si="0"/>
        <v>0.18719999999999995</v>
      </c>
      <c r="B34" s="27">
        <f t="shared" si="10"/>
        <v>-3.592806402564205</v>
      </c>
      <c r="C34" s="27">
        <f t="shared" si="11"/>
        <v>-12.604228033810198</v>
      </c>
      <c r="D34" s="27">
        <f t="shared" si="1"/>
        <v>13.106289412896132</v>
      </c>
      <c r="E34" s="27">
        <f t="shared" si="2"/>
        <v>3.722323732981296</v>
      </c>
      <c r="F34" s="27">
        <f t="shared" si="3"/>
        <v>3.092436737100061</v>
      </c>
      <c r="G34" s="27">
        <f t="shared" si="7"/>
        <v>4.839303560026162</v>
      </c>
      <c r="H34" s="10">
        <f t="shared" si="4"/>
        <v>0.7685486856723274</v>
      </c>
      <c r="I34" s="38">
        <f t="shared" si="5"/>
        <v>0.807512978706934</v>
      </c>
      <c r="J34" s="41">
        <v>0.533</v>
      </c>
      <c r="K34" s="41">
        <v>1.81</v>
      </c>
      <c r="L34" s="41">
        <v>1.16</v>
      </c>
      <c r="M34" s="31">
        <f t="shared" si="6"/>
        <v>2.941176470588238</v>
      </c>
      <c r="N34" s="41">
        <f t="shared" si="8"/>
        <v>-0.2941176470588245</v>
      </c>
      <c r="O34" s="41">
        <f t="shared" si="9"/>
        <v>2.955845770917912</v>
      </c>
      <c r="P34" s="39"/>
    </row>
    <row r="35" spans="1:16" ht="12.75">
      <c r="A35" s="19">
        <f t="shared" si="0"/>
        <v>0.19889999999999994</v>
      </c>
      <c r="B35" s="27">
        <f t="shared" si="10"/>
        <v>-3.4616095229313157</v>
      </c>
      <c r="C35" s="27">
        <f t="shared" si="11"/>
        <v>-12.387814341651419</v>
      </c>
      <c r="D35" s="27">
        <f t="shared" si="1"/>
        <v>12.862374767222162</v>
      </c>
      <c r="E35" s="27">
        <f t="shared" si="2"/>
        <v>3.6818229015629997</v>
      </c>
      <c r="F35" s="27">
        <f t="shared" si="3"/>
        <v>2.9474993093027395</v>
      </c>
      <c r="G35" s="27">
        <f t="shared" si="7"/>
        <v>4.716309156195543</v>
      </c>
      <c r="H35" s="10">
        <f t="shared" si="4"/>
        <v>0.8116260136206145</v>
      </c>
      <c r="I35" s="38">
        <f t="shared" si="5"/>
        <v>0.841998720625776</v>
      </c>
      <c r="J35" s="41">
        <v>0.567</v>
      </c>
      <c r="K35" s="41">
        <v>1.91</v>
      </c>
      <c r="L35" s="41">
        <v>1.15</v>
      </c>
      <c r="M35" s="31">
        <f t="shared" si="6"/>
        <v>3.6363636363636296</v>
      </c>
      <c r="N35" s="41">
        <f t="shared" si="8"/>
        <v>-0.9090909090909024</v>
      </c>
      <c r="O35" s="41">
        <f t="shared" si="9"/>
        <v>3.748277841470592</v>
      </c>
      <c r="P35" s="39"/>
    </row>
    <row r="36" spans="1:16" ht="12.75">
      <c r="A36" s="19">
        <f t="shared" si="0"/>
        <v>0.21059999999999993</v>
      </c>
      <c r="B36" s="27">
        <f t="shared" si="10"/>
        <v>-3.336923347259785</v>
      </c>
      <c r="C36" s="27">
        <f t="shared" si="11"/>
        <v>-12.183362553646852</v>
      </c>
      <c r="D36" s="27">
        <f t="shared" si="1"/>
        <v>12.632077443520197</v>
      </c>
      <c r="E36" s="27">
        <f t="shared" si="2"/>
        <v>3.6427808984000603</v>
      </c>
      <c r="F36" s="27">
        <f t="shared" si="3"/>
        <v>2.8049539674250714</v>
      </c>
      <c r="G36" s="27">
        <f t="shared" si="7"/>
        <v>4.597566686098419</v>
      </c>
      <c r="H36" s="10">
        <f t="shared" si="4"/>
        <v>0.8542465501318952</v>
      </c>
      <c r="I36" s="38">
        <f t="shared" si="5"/>
        <v>0.8748166820446494</v>
      </c>
      <c r="J36" s="41">
        <v>0.6</v>
      </c>
      <c r="K36" s="41">
        <v>2.03</v>
      </c>
      <c r="L36" s="41">
        <v>1.12</v>
      </c>
      <c r="M36" s="31">
        <f t="shared" si="6"/>
        <v>3.939393939393946</v>
      </c>
      <c r="N36" s="41">
        <f t="shared" si="8"/>
        <v>-1.2121212121212122</v>
      </c>
      <c r="O36" s="41">
        <f t="shared" si="9"/>
        <v>4.121657729919838</v>
      </c>
      <c r="P36" s="39"/>
    </row>
    <row r="37" spans="1:16" ht="12.75">
      <c r="A37" s="19">
        <f t="shared" si="0"/>
        <v>0.22229999999999991</v>
      </c>
      <c r="B37" s="27">
        <f t="shared" si="10"/>
        <v>-3.218415847743383</v>
      </c>
      <c r="C37" s="27">
        <f t="shared" si="11"/>
        <v>-11.990165481771236</v>
      </c>
      <c r="D37" s="27">
        <f t="shared" si="1"/>
        <v>12.41459902088119</v>
      </c>
      <c r="E37" s="27">
        <f t="shared" si="2"/>
        <v>3.605125432981463</v>
      </c>
      <c r="F37" s="27">
        <f t="shared" si="3"/>
        <v>2.664669031288348</v>
      </c>
      <c r="G37" s="27">
        <f t="shared" si="7"/>
        <v>4.483011313150678</v>
      </c>
      <c r="H37" s="10">
        <f t="shared" si="4"/>
        <v>0.8964265176977784</v>
      </c>
      <c r="I37" s="38">
        <f t="shared" si="5"/>
        <v>0.905993309710723</v>
      </c>
      <c r="J37" s="41">
        <v>0.633</v>
      </c>
      <c r="K37" s="41">
        <v>2.16</v>
      </c>
      <c r="L37" s="41">
        <v>1.08</v>
      </c>
      <c r="M37" s="31">
        <f t="shared" si="6"/>
        <v>2.647058823529405</v>
      </c>
      <c r="N37" s="41">
        <f t="shared" si="8"/>
        <v>-1.4705882352941178</v>
      </c>
      <c r="O37" s="41">
        <f t="shared" si="9"/>
        <v>3.0281265120549943</v>
      </c>
      <c r="P37" s="39"/>
    </row>
    <row r="38" spans="1:16" ht="12.75">
      <c r="A38" s="19">
        <f t="shared" si="0"/>
        <v>0.2339999999999999</v>
      </c>
      <c r="B38" s="27">
        <f t="shared" si="10"/>
        <v>-3.1057842609065944</v>
      </c>
      <c r="C38" s="27">
        <f t="shared" si="11"/>
        <v>-11.807563315866437</v>
      </c>
      <c r="D38" s="27">
        <f t="shared" si="1"/>
        <v>12.209195195977903</v>
      </c>
      <c r="E38" s="27">
        <f t="shared" si="2"/>
        <v>3.5687877571288555</v>
      </c>
      <c r="F38" s="27">
        <f t="shared" si="3"/>
        <v>2.5265205404927107</v>
      </c>
      <c r="G38" s="27">
        <f t="shared" si="7"/>
        <v>4.3725910049951375</v>
      </c>
      <c r="H38" s="10">
        <f t="shared" si="4"/>
        <v>0.938181334456186</v>
      </c>
      <c r="I38" s="38">
        <f t="shared" si="5"/>
        <v>0.9355536000344877</v>
      </c>
      <c r="J38" s="41">
        <v>0.667</v>
      </c>
      <c r="K38" s="41">
        <v>2.25</v>
      </c>
      <c r="L38" s="41">
        <v>1.03</v>
      </c>
      <c r="M38" s="31">
        <f t="shared" si="6"/>
        <v>3.333333333333338</v>
      </c>
      <c r="N38" s="41">
        <f t="shared" si="8"/>
        <v>-1.9696969696969764</v>
      </c>
      <c r="O38" s="41">
        <f t="shared" si="9"/>
        <v>3.8717976785395942</v>
      </c>
      <c r="P38" s="39"/>
    </row>
    <row r="39" spans="1:16" ht="12.75">
      <c r="A39" s="19">
        <f t="shared" si="0"/>
        <v>0.2456999999999999</v>
      </c>
      <c r="B39" s="27">
        <f t="shared" si="10"/>
        <v>-2.9987526698204676</v>
      </c>
      <c r="C39" s="27">
        <f t="shared" si="11"/>
        <v>-11.634938720030625</v>
      </c>
      <c r="D39" s="27">
        <f t="shared" si="1"/>
        <v>12.015170269023375</v>
      </c>
      <c r="E39" s="27">
        <f t="shared" si="2"/>
        <v>3.5337023508919563</v>
      </c>
      <c r="F39" s="27">
        <f t="shared" si="3"/>
        <v>2.390391757468352</v>
      </c>
      <c r="G39" s="27">
        <f t="shared" si="7"/>
        <v>4.266265938601575</v>
      </c>
      <c r="H39" s="10">
        <f t="shared" si="4"/>
        <v>0.9795256519616219</v>
      </c>
      <c r="I39" s="38">
        <f t="shared" si="5"/>
        <v>0.9635211835968674</v>
      </c>
      <c r="J39" s="41">
        <v>0.7</v>
      </c>
      <c r="K39" s="41">
        <v>2.36</v>
      </c>
      <c r="L39" s="41">
        <v>0.965</v>
      </c>
      <c r="M39" s="31">
        <f t="shared" si="6"/>
        <v>2.727272727272734</v>
      </c>
      <c r="N39" s="41">
        <f t="shared" si="8"/>
        <v>-2.3030303030302997</v>
      </c>
      <c r="O39" s="41">
        <f t="shared" si="9"/>
        <v>3.569588926697511</v>
      </c>
      <c r="P39" s="39"/>
    </row>
    <row r="40" spans="1:16" ht="12.75">
      <c r="A40" s="19">
        <f t="shared" si="0"/>
        <v>0.2573999999999999</v>
      </c>
      <c r="B40" s="27">
        <f t="shared" si="10"/>
        <v>-2.8970698034872964</v>
      </c>
      <c r="C40" s="27">
        <f t="shared" si="11"/>
        <v>-11.471712363366874</v>
      </c>
      <c r="D40" s="27">
        <f t="shared" si="1"/>
        <v>11.831872125496554</v>
      </c>
      <c r="E40" s="27">
        <f t="shared" si="2"/>
        <v>3.499806634191155</v>
      </c>
      <c r="F40" s="27">
        <f t="shared" si="3"/>
        <v>2.25617272281696</v>
      </c>
      <c r="G40" s="27">
        <f t="shared" si="7"/>
        <v>4.164007904881031</v>
      </c>
      <c r="H40" s="10">
        <f t="shared" si="4"/>
        <v>1.0204733895816585</v>
      </c>
      <c r="I40" s="38">
        <f t="shared" si="5"/>
        <v>0.9899184044538258</v>
      </c>
      <c r="J40" s="41">
        <v>0.733</v>
      </c>
      <c r="K40" s="41">
        <v>2.45</v>
      </c>
      <c r="L40" s="41">
        <v>0.889</v>
      </c>
      <c r="M40" s="31">
        <f t="shared" si="6"/>
        <v>3.235294117647052</v>
      </c>
      <c r="N40" s="41">
        <f t="shared" si="8"/>
        <v>-3.029411764705879</v>
      </c>
      <c r="O40" s="41">
        <f t="shared" si="9"/>
        <v>4.432207538893007</v>
      </c>
      <c r="P40" s="39"/>
    </row>
    <row r="41" spans="1:16" ht="12.75">
      <c r="A41" s="19">
        <f t="shared" si="0"/>
        <v>0.2690999999999999</v>
      </c>
      <c r="B41" s="27">
        <f t="shared" si="10"/>
        <v>-2.800507019521168</v>
      </c>
      <c r="C41" s="27">
        <f t="shared" si="11"/>
        <v>-11.317338835233496</v>
      </c>
      <c r="D41" s="27">
        <f t="shared" si="1"/>
        <v>11.658687656759298</v>
      </c>
      <c r="E41" s="27">
        <f t="shared" si="2"/>
        <v>3.4670407020627576</v>
      </c>
      <c r="F41" s="27">
        <f t="shared" si="3"/>
        <v>2.123759858444728</v>
      </c>
      <c r="G41" s="27">
        <f t="shared" si="7"/>
        <v>4.06579969576724</v>
      </c>
      <c r="H41" s="10">
        <f t="shared" si="4"/>
        <v>1.0610377657957928</v>
      </c>
      <c r="I41" s="38">
        <f t="shared" si="5"/>
        <v>1.014766394797629</v>
      </c>
      <c r="J41" s="41">
        <v>0.767</v>
      </c>
      <c r="K41" s="41">
        <v>2.56</v>
      </c>
      <c r="L41" s="41">
        <v>0.786</v>
      </c>
      <c r="M41" s="31">
        <f t="shared" si="6"/>
        <v>2.4242424242424243</v>
      </c>
      <c r="N41" s="41">
        <f t="shared" si="8"/>
        <v>-3.1515151515151483</v>
      </c>
      <c r="O41" s="41">
        <f t="shared" si="9"/>
        <v>3.9760532040864764</v>
      </c>
      <c r="P41" s="39"/>
    </row>
    <row r="42" spans="1:16" ht="12.75">
      <c r="A42" s="19">
        <f t="shared" si="0"/>
        <v>0.2807999999999999</v>
      </c>
      <c r="B42" s="27">
        <f t="shared" si="10"/>
        <v>-2.7088564393079233</v>
      </c>
      <c r="C42" s="27">
        <f t="shared" si="11"/>
        <v>-11.171302903185978</v>
      </c>
      <c r="D42" s="27">
        <f t="shared" si="1"/>
        <v>11.495038571640874</v>
      </c>
      <c r="E42" s="27">
        <f t="shared" si="2"/>
        <v>3.435347081722855</v>
      </c>
      <c r="F42" s="27">
        <f t="shared" si="3"/>
        <v>1.993055614477452</v>
      </c>
      <c r="G42" s="27">
        <f t="shared" si="7"/>
        <v>3.9716344562789043</v>
      </c>
      <c r="H42" s="10">
        <f t="shared" si="4"/>
        <v>1.1012313266519502</v>
      </c>
      <c r="I42" s="38">
        <f t="shared" si="5"/>
        <v>1.0380851454870152</v>
      </c>
      <c r="J42" s="41">
        <v>0.8</v>
      </c>
      <c r="K42" s="41">
        <v>2.64</v>
      </c>
      <c r="L42" s="41">
        <v>0.682</v>
      </c>
      <c r="M42" s="31">
        <f t="shared" si="6"/>
        <v>2.7272727272727297</v>
      </c>
      <c r="N42" s="41">
        <f t="shared" si="8"/>
        <v>-3.7575757575757667</v>
      </c>
      <c r="O42" s="41">
        <f t="shared" si="9"/>
        <v>4.642993872798749</v>
      </c>
      <c r="P42" s="39"/>
    </row>
    <row r="43" spans="1:16" ht="12.75">
      <c r="A43" s="19">
        <f t="shared" si="0"/>
        <v>0.29249999999999987</v>
      </c>
      <c r="B43" s="27">
        <f t="shared" si="10"/>
        <v>-2.6219292074941127</v>
      </c>
      <c r="C43" s="27">
        <f t="shared" si="11"/>
        <v>-11.033116079176937</v>
      </c>
      <c r="D43" s="27">
        <f t="shared" si="1"/>
        <v>11.340377559221887</v>
      </c>
      <c r="E43" s="27">
        <f t="shared" si="2"/>
        <v>3.404670509995174</v>
      </c>
      <c r="F43" s="27">
        <f t="shared" si="3"/>
        <v>1.863968156351082</v>
      </c>
      <c r="G43" s="27">
        <f t="shared" si="7"/>
        <v>3.881514983807437</v>
      </c>
      <c r="H43" s="10">
        <f t="shared" si="4"/>
        <v>1.1410659716188938</v>
      </c>
      <c r="I43" s="38">
        <f t="shared" si="5"/>
        <v>1.0598935729163228</v>
      </c>
      <c r="J43" s="41">
        <v>0.833</v>
      </c>
      <c r="K43" s="41">
        <v>2.73</v>
      </c>
      <c r="L43" s="41">
        <v>0.558</v>
      </c>
      <c r="M43" s="31">
        <f t="shared" si="6"/>
        <v>2.3529411764705883</v>
      </c>
      <c r="N43" s="41">
        <f t="shared" si="8"/>
        <v>-3.6470588235294104</v>
      </c>
      <c r="O43" s="41">
        <f t="shared" si="9"/>
        <v>4.340203940163932</v>
      </c>
      <c r="P43" s="39"/>
    </row>
    <row r="44" spans="1:16" ht="12.75">
      <c r="A44" s="19">
        <f t="shared" si="0"/>
        <v>0.30419999999999986</v>
      </c>
      <c r="B44" s="27">
        <f t="shared" si="10"/>
        <v>-2.539553850071638</v>
      </c>
      <c r="C44" s="27">
        <f t="shared" si="11"/>
        <v>-10.902313466432737</v>
      </c>
      <c r="D44" s="27">
        <f t="shared" si="1"/>
        <v>11.194184770575045</v>
      </c>
      <c r="E44" s="27">
        <f t="shared" si="2"/>
        <v>3.374957729949336</v>
      </c>
      <c r="F44" s="27">
        <f t="shared" si="3"/>
        <v>1.736411088793819</v>
      </c>
      <c r="G44" s="27">
        <f t="shared" si="7"/>
        <v>3.795452956925024</v>
      </c>
      <c r="H44" s="10">
        <f t="shared" si="4"/>
        <v>1.180552977059301</v>
      </c>
      <c r="I44" s="38">
        <f t="shared" si="5"/>
        <v>1.0802095826552105</v>
      </c>
      <c r="J44" s="41">
        <v>0.867</v>
      </c>
      <c r="K44" s="41">
        <v>2.81</v>
      </c>
      <c r="L44" s="41">
        <v>0.434</v>
      </c>
      <c r="M44" s="31">
        <f t="shared" si="6"/>
        <v>2.7272727272727204</v>
      </c>
      <c r="N44" s="41">
        <f t="shared" si="8"/>
        <v>-3.969696969696966</v>
      </c>
      <c r="O44" s="41">
        <f t="shared" si="9"/>
        <v>4.816275590136725</v>
      </c>
      <c r="P44" s="39"/>
    </row>
    <row r="45" spans="1:16" ht="12.75">
      <c r="A45" s="19">
        <f t="shared" si="0"/>
        <v>0.31589999999999985</v>
      </c>
      <c r="B45" s="27">
        <f t="shared" si="10"/>
        <v>-2.461574707635236</v>
      </c>
      <c r="C45" s="27">
        <f t="shared" si="11"/>
        <v>-10.778450865857817</v>
      </c>
      <c r="D45" s="27">
        <f t="shared" si="1"/>
        <v>11.055964594235123</v>
      </c>
      <c r="E45" s="27">
        <f t="shared" si="2"/>
        <v>3.3461573058700034</v>
      </c>
      <c r="F45" s="27">
        <f t="shared" si="3"/>
        <v>1.6103032136632824</v>
      </c>
      <c r="G45" s="27">
        <f t="shared" si="7"/>
        <v>3.7134680765507455</v>
      </c>
      <c r="H45" s="10">
        <f t="shared" si="4"/>
        <v>1.2197030175379802</v>
      </c>
      <c r="I45" s="38">
        <f t="shared" si="5"/>
        <v>1.0990501302550708</v>
      </c>
      <c r="J45" s="41">
        <v>0.9</v>
      </c>
      <c r="K45" s="41">
        <v>2.9</v>
      </c>
      <c r="L45" s="41">
        <v>0.303</v>
      </c>
      <c r="M45" s="31">
        <f t="shared" si="6"/>
        <v>2.1212121212121278</v>
      </c>
      <c r="N45" s="41">
        <f t="shared" si="8"/>
        <v>-4.36363636363636</v>
      </c>
      <c r="O45" s="41">
        <f t="shared" si="9"/>
        <v>4.851892741727378</v>
      </c>
      <c r="P45" s="39"/>
    </row>
    <row r="46" spans="1:16" ht="12.75">
      <c r="A46" s="19">
        <f t="shared" si="0"/>
        <v>0.32759999999999984</v>
      </c>
      <c r="B46" s="27">
        <f t="shared" si="10"/>
        <v>-2.387850422737529</v>
      </c>
      <c r="C46" s="27">
        <f t="shared" si="11"/>
        <v>-10.66110212689011</v>
      </c>
      <c r="D46" s="27">
        <f t="shared" si="1"/>
        <v>10.92524270674792</v>
      </c>
      <c r="E46" s="27">
        <f t="shared" si="2"/>
        <v>3.318219455923974</v>
      </c>
      <c r="F46" s="27">
        <f t="shared" si="3"/>
        <v>1.4855683187786681</v>
      </c>
      <c r="G46" s="27">
        <f t="shared" si="7"/>
        <v>3.635587103540675</v>
      </c>
      <c r="H46" s="10">
        <f t="shared" si="4"/>
        <v>1.2585261851722906</v>
      </c>
      <c r="I46" s="38">
        <f t="shared" si="5"/>
        <v>1.1164312795847813</v>
      </c>
      <c r="J46" s="41">
        <v>0.933</v>
      </c>
      <c r="K46" s="41">
        <v>2.97</v>
      </c>
      <c r="L46" s="41">
        <v>0.159</v>
      </c>
      <c r="M46" s="31">
        <f t="shared" si="6"/>
        <v>2.352941176470583</v>
      </c>
      <c r="N46" s="41">
        <f t="shared" si="8"/>
        <v>-4.676470588235305</v>
      </c>
      <c r="O46" s="41">
        <f t="shared" si="9"/>
        <v>5.235046259830053</v>
      </c>
      <c r="P46" s="39"/>
    </row>
    <row r="47" spans="1:16" ht="12.75">
      <c r="A47" s="19">
        <f t="shared" si="0"/>
        <v>0.3392999999999998</v>
      </c>
      <c r="B47" s="27">
        <f t="shared" si="10"/>
        <v>-2.318252462794185</v>
      </c>
      <c r="C47" s="27">
        <f t="shared" si="11"/>
        <v>-10.549856733454181</v>
      </c>
      <c r="D47" s="27">
        <f t="shared" si="1"/>
        <v>10.801563385809473</v>
      </c>
      <c r="E47" s="27">
        <f t="shared" si="2"/>
        <v>3.2910959021092823</v>
      </c>
      <c r="F47" s="27">
        <f t="shared" si="3"/>
        <v>1.362134994997254</v>
      </c>
      <c r="G47" s="27">
        <f t="shared" si="7"/>
        <v>3.5618427788823976</v>
      </c>
      <c r="H47" s="10">
        <f t="shared" si="4"/>
        <v>1.2970320072269692</v>
      </c>
      <c r="I47" s="38">
        <f t="shared" si="5"/>
        <v>1.1323682590262492</v>
      </c>
      <c r="J47" s="41">
        <v>0.967</v>
      </c>
      <c r="K47" s="41">
        <v>3.05</v>
      </c>
      <c r="L47" s="41">
        <v>0</v>
      </c>
      <c r="M47" s="31">
        <f t="shared" si="6"/>
        <v>1.5151515151515218</v>
      </c>
      <c r="N47" s="41">
        <f t="shared" si="8"/>
        <v>-4.39393939393939</v>
      </c>
      <c r="O47" s="41">
        <f t="shared" si="9"/>
        <v>4.647836863690292</v>
      </c>
      <c r="P47" s="39"/>
    </row>
    <row r="48" spans="1:16" ht="12.75">
      <c r="A48" s="19">
        <f t="shared" si="0"/>
        <v>0.3509999999999998</v>
      </c>
      <c r="B48" s="27">
        <f t="shared" si="10"/>
        <v>-2.252663662836335</v>
      </c>
      <c r="C48" s="27">
        <f t="shared" si="11"/>
        <v>-10.444317620989338</v>
      </c>
      <c r="D48" s="27">
        <f t="shared" si="1"/>
        <v>10.684487079217776</v>
      </c>
      <c r="E48" s="27">
        <f t="shared" si="2"/>
        <v>3.264739737254097</v>
      </c>
      <c r="F48" s="27">
        <f t="shared" si="3"/>
        <v>1.239936478831679</v>
      </c>
      <c r="G48" s="27">
        <f t="shared" si="7"/>
        <v>3.492272615868276</v>
      </c>
      <c r="H48" s="10">
        <f t="shared" si="4"/>
        <v>1.3352294621528422</v>
      </c>
      <c r="I48" s="38">
        <f t="shared" si="5"/>
        <v>1.1468755158285797</v>
      </c>
      <c r="J48" s="41">
        <v>1</v>
      </c>
      <c r="K48" s="41">
        <v>3.1</v>
      </c>
      <c r="L48" s="41">
        <v>-0.145</v>
      </c>
      <c r="M48" s="31">
        <f t="shared" si="6"/>
        <v>1.8181818181818243</v>
      </c>
      <c r="N48" s="41">
        <f t="shared" si="8"/>
        <v>-5.636363636363651</v>
      </c>
      <c r="O48" s="41">
        <f t="shared" si="9"/>
        <v>5.922362718146318</v>
      </c>
      <c r="P48" s="39"/>
    </row>
    <row r="49" spans="1:16" ht="12.75">
      <c r="A49" s="19">
        <f t="shared" si="0"/>
        <v>0.3626999999999998</v>
      </c>
      <c r="B49" s="27">
        <f t="shared" si="10"/>
        <v>-2.190976775689734</v>
      </c>
      <c r="C49" s="27">
        <f t="shared" si="11"/>
        <v>-10.344099225367835</v>
      </c>
      <c r="D49" s="27">
        <f t="shared" si="1"/>
        <v>10.573588228026814</v>
      </c>
      <c r="E49" s="27">
        <f t="shared" si="2"/>
        <v>3.239105308978527</v>
      </c>
      <c r="F49" s="27">
        <f t="shared" si="3"/>
        <v>1.1189105178948753</v>
      </c>
      <c r="G49" s="27">
        <f t="shared" si="7"/>
        <v>3.4269175580554396</v>
      </c>
      <c r="H49" s="10">
        <f t="shared" si="4"/>
        <v>1.373126994267891</v>
      </c>
      <c r="I49" s="38">
        <f t="shared" si="5"/>
        <v>1.1599667688879498</v>
      </c>
      <c r="J49" s="41">
        <v>1.033</v>
      </c>
      <c r="K49" s="41">
        <v>3.16</v>
      </c>
      <c r="L49" s="41">
        <v>-0.331</v>
      </c>
      <c r="M49" s="31">
        <f t="shared" si="6"/>
        <v>1.1764705882352942</v>
      </c>
      <c r="N49" s="41">
        <f t="shared" si="8"/>
        <v>-5.05882352941176</v>
      </c>
      <c r="O49" s="41">
        <f t="shared" si="9"/>
        <v>5.193821189328022</v>
      </c>
      <c r="P49" s="39"/>
    </row>
    <row r="50" spans="1:16" ht="12.75">
      <c r="A50" s="19">
        <f t="shared" si="0"/>
        <v>0.3743999999999998</v>
      </c>
      <c r="B50" s="27">
        <f t="shared" si="10"/>
        <v>-2.1330930209717507</v>
      </c>
      <c r="C50" s="27">
        <f t="shared" si="11"/>
        <v>-10.24882576870478</v>
      </c>
      <c r="D50" s="27">
        <f t="shared" si="1"/>
        <v>10.468453346764532</v>
      </c>
      <c r="E50" s="27">
        <f t="shared" si="2"/>
        <v>3.2141481206331575</v>
      </c>
      <c r="F50" s="27">
        <f t="shared" si="3"/>
        <v>0.9989992564010294</v>
      </c>
      <c r="G50" s="27">
        <f t="shared" si="7"/>
        <v>3.365820502590634</v>
      </c>
      <c r="H50" s="10">
        <f t="shared" si="4"/>
        <v>1.410732527279299</v>
      </c>
      <c r="I50" s="38">
        <f t="shared" si="5"/>
        <v>1.171655060187842</v>
      </c>
      <c r="J50" s="41">
        <v>1.067</v>
      </c>
      <c r="K50" s="41">
        <v>3.2</v>
      </c>
      <c r="L50" s="41">
        <v>-0.503</v>
      </c>
      <c r="M50" s="36"/>
      <c r="N50" s="32"/>
      <c r="O50" s="32"/>
      <c r="P50" s="36"/>
    </row>
    <row r="51" spans="1:16" ht="12.75">
      <c r="A51" s="19">
        <f aca="true" t="shared" si="12" ref="A51:A82">A50+G$15</f>
        <v>0.3860999999999998</v>
      </c>
      <c r="B51" s="27">
        <f t="shared" si="10"/>
        <v>-2.078920628683714</v>
      </c>
      <c r="C51" s="27">
        <f t="shared" si="11"/>
        <v>-10.158129790385454</v>
      </c>
      <c r="D51" s="27">
        <f aca="true" t="shared" si="13" ref="D51:D82">SQRT(B51*B51+C51*C51)</f>
        <v>10.368679367146191</v>
      </c>
      <c r="E51" s="27">
        <f aca="true" t="shared" si="14" ref="E51:E82">E50+G$15*B51</f>
        <v>3.189824749277558</v>
      </c>
      <c r="F51" s="27">
        <f aca="true" t="shared" si="15" ref="F51:F82">F50+C51*G$15</f>
        <v>0.8801491378535196</v>
      </c>
      <c r="G51" s="27">
        <f t="shared" si="7"/>
        <v>3.3090246955814533</v>
      </c>
      <c r="H51" s="10">
        <f aca="true" t="shared" si="16" ref="H51:H82">H50+G$15*E51</f>
        <v>1.4480534768458464</v>
      </c>
      <c r="I51" s="10">
        <f aca="true" t="shared" si="17" ref="I51:I82">I50+G$15*F51</f>
        <v>1.1819528051007282</v>
      </c>
      <c r="M51" s="36"/>
      <c r="N51" s="32"/>
      <c r="O51" s="32"/>
      <c r="P51" s="36"/>
    </row>
    <row r="52" spans="1:16" ht="12.75">
      <c r="A52" s="19">
        <f t="shared" si="12"/>
        <v>0.39779999999999976</v>
      </c>
      <c r="B52" s="27">
        <f t="shared" si="10"/>
        <v>-2.02837337811793</v>
      </c>
      <c r="C52" s="27">
        <f t="shared" si="11"/>
        <v>-10.071650933845923</v>
      </c>
      <c r="D52" s="27">
        <f t="shared" si="13"/>
        <v>10.273872254135584</v>
      </c>
      <c r="E52" s="27">
        <f t="shared" si="14"/>
        <v>3.166092780753578</v>
      </c>
      <c r="F52" s="27">
        <f t="shared" si="15"/>
        <v>0.7623108219275223</v>
      </c>
      <c r="G52" s="27">
        <f t="shared" si="7"/>
        <v>3.2565720144912715</v>
      </c>
      <c r="H52" s="10">
        <f t="shared" si="16"/>
        <v>1.4850967623806632</v>
      </c>
      <c r="I52" s="10">
        <f t="shared" si="17"/>
        <v>1.19087184171728</v>
      </c>
      <c r="M52" s="36"/>
      <c r="N52" s="32"/>
      <c r="O52" s="32"/>
      <c r="P52" s="36"/>
    </row>
    <row r="53" spans="1:16" ht="12.75">
      <c r="A53" s="19">
        <f t="shared" si="12"/>
        <v>0.40949999999999975</v>
      </c>
      <c r="B53" s="27">
        <f t="shared" si="10"/>
        <v>-1.9813691381926852</v>
      </c>
      <c r="C53" s="27">
        <f t="shared" si="11"/>
        <v>-9.989035000469295</v>
      </c>
      <c r="D53" s="27">
        <f t="shared" si="13"/>
        <v>10.183645904212451</v>
      </c>
      <c r="E53" s="27">
        <f t="shared" si="14"/>
        <v>3.1429107618367236</v>
      </c>
      <c r="F53" s="27">
        <f t="shared" si="15"/>
        <v>0.6454391124220316</v>
      </c>
      <c r="G53" s="27">
        <f t="shared" si="7"/>
        <v>3.208501161712932</v>
      </c>
      <c r="H53" s="10">
        <f t="shared" si="16"/>
        <v>1.5218688182941529</v>
      </c>
      <c r="I53" s="10">
        <f t="shared" si="17"/>
        <v>1.1984234793326178</v>
      </c>
      <c r="J53" s="36"/>
      <c r="K53" s="36"/>
      <c r="L53" s="37"/>
      <c r="M53" s="36"/>
      <c r="N53" s="32"/>
      <c r="O53" s="32"/>
      <c r="P53" s="36"/>
    </row>
    <row r="54" spans="1:16" ht="12.75">
      <c r="A54" s="19">
        <f t="shared" si="12"/>
        <v>0.42119999999999974</v>
      </c>
      <c r="B54" s="27">
        <f t="shared" si="10"/>
        <v>-1.9378284209740615</v>
      </c>
      <c r="C54" s="27">
        <f t="shared" si="11"/>
        <v>-9.909933281147902</v>
      </c>
      <c r="D54" s="27">
        <f t="shared" si="13"/>
        <v>10.097621335044092</v>
      </c>
      <c r="E54" s="27">
        <f t="shared" si="14"/>
        <v>3.1202381693113272</v>
      </c>
      <c r="F54" s="27">
        <f t="shared" si="15"/>
        <v>0.529492893032601</v>
      </c>
      <c r="G54" s="27">
        <f t="shared" si="7"/>
        <v>3.1648458030367506</v>
      </c>
      <c r="H54" s="10">
        <f t="shared" si="16"/>
        <v>1.5583756048750954</v>
      </c>
      <c r="I54" s="10">
        <f t="shared" si="17"/>
        <v>1.2046185461810992</v>
      </c>
      <c r="J54" s="36"/>
      <c r="K54" s="36"/>
      <c r="L54" s="37"/>
      <c r="M54" s="36"/>
      <c r="N54" s="32"/>
      <c r="O54" s="32"/>
      <c r="P54" s="36"/>
    </row>
    <row r="55" spans="1:16" ht="12.75">
      <c r="A55" s="19">
        <f t="shared" si="12"/>
        <v>0.43289999999999973</v>
      </c>
      <c r="B55" s="27">
        <f t="shared" si="10"/>
        <v>-1.8976729657363816</v>
      </c>
      <c r="C55" s="27">
        <f t="shared" si="11"/>
        <v>-9.834002173412909</v>
      </c>
      <c r="D55" s="27">
        <f t="shared" si="13"/>
        <v>10.015426173237788</v>
      </c>
      <c r="E55" s="27">
        <f t="shared" si="14"/>
        <v>3.0980353956122118</v>
      </c>
      <c r="F55" s="27">
        <f t="shared" si="15"/>
        <v>0.41443506760367</v>
      </c>
      <c r="G55" s="27">
        <f t="shared" si="7"/>
        <v>3.1256326939878543</v>
      </c>
      <c r="H55" s="10">
        <f t="shared" si="16"/>
        <v>1.5946226190037582</v>
      </c>
      <c r="I55" s="10">
        <f t="shared" si="17"/>
        <v>1.2094674364720621</v>
      </c>
      <c r="J55" s="36"/>
      <c r="K55" s="36"/>
      <c r="L55" s="37"/>
      <c r="M55" s="36"/>
      <c r="N55" s="32"/>
      <c r="O55" s="32"/>
      <c r="P55" s="36"/>
    </row>
    <row r="56" spans="1:16" ht="12.75">
      <c r="A56" s="19">
        <f t="shared" si="12"/>
        <v>0.4445999999999997</v>
      </c>
      <c r="B56" s="27">
        <f t="shared" si="10"/>
        <v>-1.8608243760550705</v>
      </c>
      <c r="C56" s="27">
        <f t="shared" si="11"/>
        <v>-9.760903087454592</v>
      </c>
      <c r="D56" s="27">
        <f t="shared" si="13"/>
        <v>9.93669444237878</v>
      </c>
      <c r="E56" s="27">
        <f t="shared" si="14"/>
        <v>3.0762637504123673</v>
      </c>
      <c r="F56" s="27">
        <f t="shared" si="15"/>
        <v>0.3002325014804513</v>
      </c>
      <c r="G56" s="27">
        <f t="shared" si="7"/>
        <v>3.0908798451325104</v>
      </c>
      <c r="H56" s="10">
        <f t="shared" si="16"/>
        <v>1.630614904883583</v>
      </c>
      <c r="I56" s="10">
        <f t="shared" si="17"/>
        <v>1.2129801567393834</v>
      </c>
      <c r="J56" s="36"/>
      <c r="K56" s="36"/>
      <c r="L56" s="37"/>
      <c r="M56" s="36"/>
      <c r="N56" s="32"/>
      <c r="O56" s="32"/>
      <c r="P56" s="36"/>
    </row>
    <row r="57" spans="1:16" ht="12.75">
      <c r="A57" s="19">
        <f t="shared" si="12"/>
        <v>0.4562999999999997</v>
      </c>
      <c r="B57" s="27">
        <f t="shared" si="10"/>
        <v>-1.8272028366494855</v>
      </c>
      <c r="C57" s="27">
        <f t="shared" si="11"/>
        <v>-9.690302637909221</v>
      </c>
      <c r="D57" s="27">
        <f t="shared" si="13"/>
        <v>9.861066647200511</v>
      </c>
      <c r="E57" s="27">
        <f t="shared" si="14"/>
        <v>3.0548854772235683</v>
      </c>
      <c r="F57" s="27">
        <f t="shared" si="15"/>
        <v>0.1868559606169134</v>
      </c>
      <c r="G57" s="27">
        <f t="shared" si="7"/>
        <v>3.0605947835297536</v>
      </c>
      <c r="H57" s="10">
        <f t="shared" si="16"/>
        <v>1.6663570649670987</v>
      </c>
      <c r="I57" s="10">
        <f t="shared" si="17"/>
        <v>1.2151663714786014</v>
      </c>
      <c r="J57" s="36"/>
      <c r="K57" s="36"/>
      <c r="L57" s="37"/>
      <c r="M57" s="36"/>
      <c r="N57" s="32"/>
      <c r="O57" s="32"/>
      <c r="P57" s="36"/>
    </row>
    <row r="58" spans="1:16" ht="12.75">
      <c r="A58" s="19">
        <f t="shared" si="12"/>
        <v>0.4679999999999997</v>
      </c>
      <c r="B58" s="27">
        <f t="shared" si="10"/>
        <v>-1.7967259395086674</v>
      </c>
      <c r="C58" s="27">
        <f t="shared" si="11"/>
        <v>-9.621873110223989</v>
      </c>
      <c r="D58" s="27">
        <f t="shared" si="13"/>
        <v>9.788190141745039</v>
      </c>
      <c r="E58" s="27">
        <f t="shared" si="14"/>
        <v>3.033863783731317</v>
      </c>
      <c r="F58" s="27">
        <f t="shared" si="15"/>
        <v>0.07428004522729273</v>
      </c>
      <c r="G58" s="27">
        <f t="shared" si="7"/>
        <v>3.0347729706446693</v>
      </c>
      <c r="H58" s="10">
        <f t="shared" si="16"/>
        <v>1.7018532712367551</v>
      </c>
      <c r="I58" s="10">
        <f t="shared" si="17"/>
        <v>1.2160354480077606</v>
      </c>
      <c r="J58" s="36"/>
      <c r="K58" s="36"/>
      <c r="L58" s="37"/>
      <c r="M58" s="36"/>
      <c r="N58" s="32"/>
      <c r="O58" s="32"/>
      <c r="P58" s="36"/>
    </row>
    <row r="59" spans="1:16" ht="12.75">
      <c r="A59" s="19">
        <f t="shared" si="12"/>
        <v>0.4796999999999997</v>
      </c>
      <c r="B59" s="27">
        <f t="shared" si="10"/>
        <v>-1.7693076497888862</v>
      </c>
      <c r="C59" s="27">
        <f t="shared" si="11"/>
        <v>-9.555293181191049</v>
      </c>
      <c r="D59" s="27">
        <f t="shared" si="13"/>
        <v>9.717719760217292</v>
      </c>
      <c r="E59" s="27">
        <f t="shared" si="14"/>
        <v>3.013162884228787</v>
      </c>
      <c r="F59" s="27">
        <f t="shared" si="15"/>
        <v>-0.03751688499264254</v>
      </c>
      <c r="G59" s="27">
        <f t="shared" si="7"/>
        <v>3.0133964365070676</v>
      </c>
      <c r="H59" s="10">
        <f t="shared" si="16"/>
        <v>1.737107276982232</v>
      </c>
      <c r="I59" s="10">
        <f t="shared" si="17"/>
        <v>1.2155965004533467</v>
      </c>
      <c r="J59" s="36"/>
      <c r="K59" s="36"/>
      <c r="L59" s="37"/>
      <c r="M59" s="36"/>
      <c r="N59" s="32"/>
      <c r="O59" s="32"/>
      <c r="P59" s="36"/>
    </row>
    <row r="60" spans="1:16" ht="12.75">
      <c r="A60" s="19">
        <f t="shared" si="12"/>
        <v>0.49139999999999967</v>
      </c>
      <c r="B60" s="27">
        <f t="shared" si="10"/>
        <v>-1.7448574407285296</v>
      </c>
      <c r="C60" s="27">
        <f t="shared" si="11"/>
        <v>-9.490248863525643</v>
      </c>
      <c r="D60" s="27">
        <f t="shared" si="13"/>
        <v>9.649318679581242</v>
      </c>
      <c r="E60" s="27">
        <f t="shared" si="14"/>
        <v>2.992748052172263</v>
      </c>
      <c r="F60" s="27">
        <f t="shared" si="15"/>
        <v>-0.14855279669589255</v>
      </c>
      <c r="G60" s="27">
        <f t="shared" si="7"/>
        <v>2.9964326852420773</v>
      </c>
      <c r="H60" s="10">
        <f t="shared" si="16"/>
        <v>1.7721224291926474</v>
      </c>
      <c r="I60" s="10">
        <f t="shared" si="17"/>
        <v>1.2138584327320048</v>
      </c>
      <c r="J60" s="36"/>
      <c r="K60" s="36"/>
      <c r="L60" s="37"/>
      <c r="M60" s="36"/>
      <c r="N60" s="32"/>
      <c r="O60" s="32"/>
      <c r="P60" s="36"/>
    </row>
    <row r="61" spans="1:16" ht="12.75">
      <c r="A61" s="19">
        <f t="shared" si="12"/>
        <v>0.5030999999999997</v>
      </c>
      <c r="B61" s="27">
        <f t="shared" si="10"/>
        <v>-1.7232796232247316</v>
      </c>
      <c r="C61" s="27">
        <f t="shared" si="11"/>
        <v>-9.426434634962765</v>
      </c>
      <c r="D61" s="27">
        <f t="shared" si="13"/>
        <v>9.582659473603723</v>
      </c>
      <c r="E61" s="27">
        <f t="shared" si="14"/>
        <v>2.9725856805805337</v>
      </c>
      <c r="F61" s="27">
        <f t="shared" si="15"/>
        <v>-0.25884208192495695</v>
      </c>
      <c r="G61" s="27">
        <f t="shared" si="7"/>
        <v>2.983833918261484</v>
      </c>
      <c r="H61" s="10">
        <f t="shared" si="16"/>
        <v>1.8069016816554397</v>
      </c>
      <c r="I61" s="10">
        <f t="shared" si="17"/>
        <v>1.2108299803734828</v>
      </c>
      <c r="J61" s="36"/>
      <c r="K61" s="36"/>
      <c r="L61" s="37"/>
      <c r="M61" s="36"/>
      <c r="N61" s="32"/>
      <c r="O61" s="32"/>
      <c r="P61" s="36"/>
    </row>
    <row r="62" spans="1:16" ht="12.75">
      <c r="A62" s="19">
        <f t="shared" si="12"/>
        <v>0.5147999999999997</v>
      </c>
      <c r="B62" s="27">
        <f t="shared" si="10"/>
        <v>-1.704472889834096</v>
      </c>
      <c r="C62" s="27">
        <f t="shared" si="11"/>
        <v>-9.363554704144317</v>
      </c>
      <c r="D62" s="27">
        <f t="shared" si="13"/>
        <v>9.51742530990827</v>
      </c>
      <c r="E62" s="27">
        <f t="shared" si="14"/>
        <v>2.9526433477694747</v>
      </c>
      <c r="F62" s="27">
        <f t="shared" si="15"/>
        <v>-0.36839567196344547</v>
      </c>
      <c r="G62" s="27">
        <f t="shared" si="7"/>
        <v>2.975536608789872</v>
      </c>
      <c r="H62" s="10">
        <f t="shared" si="16"/>
        <v>1.8414476088243426</v>
      </c>
      <c r="I62" s="10">
        <f t="shared" si="17"/>
        <v>1.2065197510115104</v>
      </c>
      <c r="J62" s="36"/>
      <c r="K62" s="36"/>
      <c r="L62" s="37"/>
      <c r="M62" s="36"/>
      <c r="N62" s="32"/>
      <c r="O62" s="32"/>
      <c r="P62" s="36"/>
    </row>
    <row r="63" spans="1:16" ht="12.75">
      <c r="A63" s="19">
        <f t="shared" si="12"/>
        <v>0.5264999999999997</v>
      </c>
      <c r="B63" s="27">
        <f t="shared" si="10"/>
        <v>-1.6883300851325178</v>
      </c>
      <c r="C63" s="27">
        <f t="shared" si="11"/>
        <v>-9.301324359410362</v>
      </c>
      <c r="D63" s="27">
        <f t="shared" si="13"/>
        <v>9.453311235504952</v>
      </c>
      <c r="E63" s="27">
        <f t="shared" si="14"/>
        <v>2.9328898857734242</v>
      </c>
      <c r="F63" s="27">
        <f t="shared" si="15"/>
        <v>-0.4772211669685467</v>
      </c>
      <c r="G63" s="27">
        <f t="shared" si="7"/>
        <v>2.971461445867146</v>
      </c>
      <c r="H63" s="10">
        <f t="shared" si="16"/>
        <v>1.8757624204878915</v>
      </c>
      <c r="I63" s="10">
        <f t="shared" si="17"/>
        <v>1.2009362633579785</v>
      </c>
      <c r="J63" s="36"/>
      <c r="K63" s="36"/>
      <c r="L63" s="37"/>
      <c r="M63" s="36"/>
      <c r="N63" s="32"/>
      <c r="O63" s="32"/>
      <c r="P63" s="36"/>
    </row>
    <row r="64" spans="1:16" ht="12.75">
      <c r="A64" s="19">
        <f t="shared" si="12"/>
        <v>0.5381999999999998</v>
      </c>
      <c r="B64" s="27">
        <f t="shared" si="10"/>
        <v>-1.6747382051745425</v>
      </c>
      <c r="C64" s="27">
        <f t="shared" si="11"/>
        <v>-9.23947134318844</v>
      </c>
      <c r="D64" s="27">
        <f t="shared" si="13"/>
        <v>9.390025492908507</v>
      </c>
      <c r="E64" s="27">
        <f t="shared" si="14"/>
        <v>2.913295448772882</v>
      </c>
      <c r="F64" s="27">
        <f t="shared" si="15"/>
        <v>-0.5853229816838514</v>
      </c>
      <c r="G64" s="27">
        <f t="shared" si="7"/>
        <v>2.9715136487534535</v>
      </c>
      <c r="H64" s="10">
        <f t="shared" si="16"/>
        <v>1.9098479772385342</v>
      </c>
      <c r="I64" s="10">
        <f t="shared" si="17"/>
        <v>1.1940879844722774</v>
      </c>
      <c r="J64" s="36"/>
      <c r="K64" s="36"/>
      <c r="L64" s="37"/>
      <c r="M64" s="36"/>
      <c r="N64" s="32"/>
      <c r="O64" s="32"/>
      <c r="P64" s="36"/>
    </row>
    <row r="65" spans="1:16" ht="12.75">
      <c r="A65" s="19">
        <f t="shared" si="12"/>
        <v>0.5498999999999998</v>
      </c>
      <c r="B65" s="27">
        <f t="shared" si="10"/>
        <v>-1.6635786189926798</v>
      </c>
      <c r="C65" s="27">
        <f t="shared" si="11"/>
        <v>-9.177737194433021</v>
      </c>
      <c r="D65" s="27">
        <f t="shared" si="13"/>
        <v>9.327290808785202</v>
      </c>
      <c r="E65" s="27">
        <f t="shared" si="14"/>
        <v>2.893831578930668</v>
      </c>
      <c r="F65" s="27">
        <f t="shared" si="15"/>
        <v>-0.6927025068587178</v>
      </c>
      <c r="G65" s="27">
        <f t="shared" si="7"/>
        <v>2.9755836352259895</v>
      </c>
      <c r="H65" s="10">
        <f t="shared" si="16"/>
        <v>1.943705806712023</v>
      </c>
      <c r="I65" s="10">
        <f t="shared" si="17"/>
        <v>1.1859833651420304</v>
      </c>
      <c r="J65" s="36"/>
      <c r="K65" s="36"/>
      <c r="L65" s="37"/>
      <c r="M65" s="36"/>
      <c r="N65" s="32"/>
      <c r="O65" s="32"/>
      <c r="P65" s="36"/>
    </row>
    <row r="66" spans="1:16" ht="12.75">
      <c r="A66" s="19">
        <f t="shared" si="12"/>
        <v>0.5615999999999999</v>
      </c>
      <c r="B66" s="27">
        <f t="shared" si="10"/>
        <v>-1.6547274955237397</v>
      </c>
      <c r="C66" s="27">
        <f t="shared" si="11"/>
        <v>-9.11587850461724</v>
      </c>
      <c r="D66" s="27">
        <f t="shared" si="13"/>
        <v>9.264845600191345</v>
      </c>
      <c r="E66" s="27">
        <f t="shared" si="14"/>
        <v>2.87447126723304</v>
      </c>
      <c r="F66" s="27">
        <f t="shared" si="15"/>
        <v>-0.7993582853627396</v>
      </c>
      <c r="G66" s="27">
        <f t="shared" si="7"/>
        <v>2.983548011097924</v>
      </c>
      <c r="H66" s="10">
        <f t="shared" si="16"/>
        <v>1.9773371205386496</v>
      </c>
      <c r="I66" s="10">
        <f t="shared" si="17"/>
        <v>1.1766308732032864</v>
      </c>
      <c r="J66" s="36"/>
      <c r="K66" s="36"/>
      <c r="L66" s="37"/>
      <c r="M66" s="36"/>
      <c r="N66" s="32"/>
      <c r="O66" s="32"/>
      <c r="P66" s="36"/>
    </row>
    <row r="67" spans="1:16" ht="12.75">
      <c r="A67" s="19">
        <f t="shared" si="12"/>
        <v>0.5732999999999999</v>
      </c>
      <c r="B67" s="27">
        <f t="shared" si="10"/>
        <v>-1.6480564108731912</v>
      </c>
      <c r="C67" s="27">
        <f t="shared" si="11"/>
        <v>-9.053668038887688</v>
      </c>
      <c r="D67" s="27">
        <f t="shared" si="13"/>
        <v>9.202445049648308</v>
      </c>
      <c r="E67" s="27">
        <f t="shared" si="14"/>
        <v>2.8551890072258237</v>
      </c>
      <c r="F67" s="27">
        <f t="shared" si="15"/>
        <v>-0.9052862014177255</v>
      </c>
      <c r="G67" s="27">
        <f t="shared" si="7"/>
        <v>2.9952708347427484</v>
      </c>
      <c r="H67" s="10">
        <f t="shared" si="16"/>
        <v>2.0107428319231917</v>
      </c>
      <c r="I67" s="10">
        <f t="shared" si="17"/>
        <v>1.166039024646699</v>
      </c>
      <c r="J67" s="36"/>
      <c r="K67" s="36"/>
      <c r="L67" s="37"/>
      <c r="M67" s="36"/>
      <c r="N67" s="32"/>
      <c r="O67" s="32"/>
      <c r="P67" s="36"/>
    </row>
    <row r="68" spans="1:16" ht="12.75">
      <c r="A68" s="19">
        <f t="shared" si="12"/>
        <v>0.585</v>
      </c>
      <c r="B68" s="27">
        <f t="shared" si="10"/>
        <v>-1.643433104128801</v>
      </c>
      <c r="C68" s="27">
        <f t="shared" si="11"/>
        <v>-8.990895682613457</v>
      </c>
      <c r="D68" s="27">
        <f t="shared" si="13"/>
        <v>9.139862008990274</v>
      </c>
      <c r="E68" s="27">
        <f t="shared" si="14"/>
        <v>2.835960839907517</v>
      </c>
      <c r="F68" s="27">
        <f t="shared" si="15"/>
        <v>-1.010479680904303</v>
      </c>
      <c r="G68" s="27">
        <f t="shared" si="7"/>
        <v>3.0106051004755523</v>
      </c>
      <c r="H68" s="10">
        <f t="shared" si="16"/>
        <v>2.0439235737501096</v>
      </c>
      <c r="I68" s="10">
        <f t="shared" si="17"/>
        <v>1.1542164123801186</v>
      </c>
      <c r="J68" s="36"/>
      <c r="K68" s="36"/>
      <c r="L68" s="37"/>
      <c r="M68" s="36"/>
      <c r="N68" s="32"/>
      <c r="O68" s="32"/>
      <c r="P68" s="36"/>
    </row>
    <row r="69" spans="1:16" ht="12.75">
      <c r="A69" s="19">
        <f t="shared" si="12"/>
        <v>0.5967</v>
      </c>
      <c r="B69" s="27">
        <f t="shared" si="10"/>
        <v>-1.6407223454923594</v>
      </c>
      <c r="C69" s="27">
        <f t="shared" si="11"/>
        <v>-8.927369183911328</v>
      </c>
      <c r="D69" s="27">
        <f t="shared" si="13"/>
        <v>9.076887702337599</v>
      </c>
      <c r="E69" s="27">
        <f t="shared" si="14"/>
        <v>2.8167643884652565</v>
      </c>
      <c r="F69" s="27">
        <f t="shared" si="15"/>
        <v>-1.1149299003560655</v>
      </c>
      <c r="G69" s="27">
        <f t="shared" si="7"/>
        <v>3.029394378887311</v>
      </c>
      <c r="H69" s="10">
        <f t="shared" si="16"/>
        <v>2.076879717095153</v>
      </c>
      <c r="I69" s="10">
        <f t="shared" si="17"/>
        <v>1.1411717325459527</v>
      </c>
      <c r="J69" s="36"/>
      <c r="K69" s="36"/>
      <c r="L69" s="37"/>
      <c r="M69" s="36"/>
      <c r="N69" s="32"/>
      <c r="O69" s="32"/>
      <c r="P69" s="36"/>
    </row>
    <row r="70" spans="1:16" ht="12.75">
      <c r="A70" s="19">
        <f t="shared" si="12"/>
        <v>0.6084</v>
      </c>
      <c r="B70" s="27">
        <f t="shared" si="10"/>
        <v>-1.6397868785272387</v>
      </c>
      <c r="C70" s="27">
        <f t="shared" si="11"/>
        <v>-8.862914673906863</v>
      </c>
      <c r="D70" s="27">
        <f t="shared" si="13"/>
        <v>9.013332209784775</v>
      </c>
      <c r="E70" s="27">
        <f t="shared" si="14"/>
        <v>2.797578881986488</v>
      </c>
      <c r="F70" s="27">
        <f t="shared" si="15"/>
        <v>-1.2186260020407758</v>
      </c>
      <c r="G70" s="27">
        <f t="shared" si="7"/>
        <v>3.051474550735538</v>
      </c>
      <c r="H70" s="10">
        <f t="shared" si="16"/>
        <v>2.1096113900143947</v>
      </c>
      <c r="I70" s="10">
        <f t="shared" si="17"/>
        <v>1.1269138083220755</v>
      </c>
      <c r="J70" s="36"/>
      <c r="K70" s="36"/>
      <c r="L70" s="37"/>
      <c r="M70" s="36"/>
      <c r="N70" s="32"/>
      <c r="O70" s="32"/>
      <c r="P70" s="36"/>
    </row>
    <row r="71" spans="1:16" ht="12.75">
      <c r="A71" s="19">
        <f t="shared" si="12"/>
        <v>0.6201000000000001</v>
      </c>
      <c r="B71" s="27">
        <f t="shared" si="10"/>
        <v>-1.6404883987629595</v>
      </c>
      <c r="C71" s="27">
        <f t="shared" si="11"/>
        <v>-8.79737695759134</v>
      </c>
      <c r="D71" s="27">
        <f t="shared" si="13"/>
        <v>8.949024724540374</v>
      </c>
      <c r="E71" s="27">
        <f t="shared" si="14"/>
        <v>2.7783851677209612</v>
      </c>
      <c r="F71" s="27">
        <f t="shared" si="15"/>
        <v>-1.3215553124445945</v>
      </c>
      <c r="G71" s="27">
        <f t="shared" si="7"/>
        <v>3.07667557341725</v>
      </c>
      <c r="H71" s="10">
        <f t="shared" si="16"/>
        <v>2.14211849647673</v>
      </c>
      <c r="I71" s="10">
        <f t="shared" si="17"/>
        <v>1.1114516111664738</v>
      </c>
      <c r="J71" s="36"/>
      <c r="K71" s="36"/>
      <c r="L71" s="37"/>
      <c r="M71" s="36"/>
      <c r="N71" s="32"/>
      <c r="O71" s="32"/>
      <c r="P71" s="36"/>
    </row>
    <row r="72" spans="1:16" ht="12.75">
      <c r="A72" s="19">
        <f t="shared" si="12"/>
        <v>0.6318000000000001</v>
      </c>
      <c r="B72" s="27">
        <f t="shared" si="10"/>
        <v>-1.6426885334646832</v>
      </c>
      <c r="C72" s="27">
        <f t="shared" si="11"/>
        <v>-8.730619578358743</v>
      </c>
      <c r="D72" s="27">
        <f t="shared" si="13"/>
        <v>8.883813586517748</v>
      </c>
      <c r="E72" s="27">
        <f t="shared" si="14"/>
        <v>2.7591657118794246</v>
      </c>
      <c r="F72" s="27">
        <f t="shared" si="15"/>
        <v>-1.4237035615113918</v>
      </c>
      <c r="G72" s="27">
        <f t="shared" si="7"/>
        <v>3.1048232247056053</v>
      </c>
      <c r="H72" s="10">
        <f t="shared" si="16"/>
        <v>2.1744007353057193</v>
      </c>
      <c r="I72" s="10">
        <f t="shared" si="17"/>
        <v>1.0947942794967906</v>
      </c>
      <c r="J72" s="36"/>
      <c r="K72" s="36"/>
      <c r="L72" s="37"/>
      <c r="M72" s="36"/>
      <c r="N72" s="32"/>
      <c r="O72" s="32"/>
      <c r="P72" s="36"/>
    </row>
    <row r="73" spans="1:16" ht="12.75">
      <c r="A73" s="19">
        <f t="shared" si="12"/>
        <v>0.6435000000000002</v>
      </c>
      <c r="B73" s="27">
        <f t="shared" si="10"/>
        <v>-1.6462497916060386</v>
      </c>
      <c r="C73" s="27">
        <f t="shared" si="11"/>
        <v>-8.662524668043359</v>
      </c>
      <c r="D73" s="27">
        <f t="shared" si="13"/>
        <v>8.817566104136823</v>
      </c>
      <c r="E73" s="27">
        <f t="shared" si="14"/>
        <v>2.739904589317634</v>
      </c>
      <c r="F73" s="27">
        <f t="shared" si="15"/>
        <v>-1.525055100127499</v>
      </c>
      <c r="G73" s="27">
        <f t="shared" si="7"/>
        <v>3.1357407764336527</v>
      </c>
      <c r="H73" s="10">
        <f t="shared" si="16"/>
        <v>2.2064576190007354</v>
      </c>
      <c r="I73" s="10">
        <f t="shared" si="17"/>
        <v>1.076951134825299</v>
      </c>
      <c r="J73" s="36"/>
      <c r="K73" s="36"/>
      <c r="L73" s="37"/>
      <c r="M73" s="36"/>
      <c r="N73" s="32"/>
      <c r="O73" s="32"/>
      <c r="P73" s="36"/>
    </row>
    <row r="74" spans="1:16" ht="12.75">
      <c r="A74" s="19">
        <f t="shared" si="12"/>
        <v>0.6552000000000002</v>
      </c>
      <c r="B74" s="27">
        <f t="shared" si="10"/>
        <v>-1.651036458429549</v>
      </c>
      <c r="C74" s="27">
        <f t="shared" si="11"/>
        <v>-8.592992601140727</v>
      </c>
      <c r="D74" s="27">
        <f t="shared" si="13"/>
        <v>8.750168182973564</v>
      </c>
      <c r="E74" s="27">
        <f t="shared" si="14"/>
        <v>2.720587462754008</v>
      </c>
      <c r="F74" s="27">
        <f t="shared" si="15"/>
        <v>-1.6255931135608455</v>
      </c>
      <c r="G74" s="27">
        <f t="shared" si="7"/>
        <v>3.1692505602035848</v>
      </c>
      <c r="H74" s="10">
        <f t="shared" si="16"/>
        <v>2.2382884923149575</v>
      </c>
      <c r="I74" s="10">
        <f t="shared" si="17"/>
        <v>1.0579316953966371</v>
      </c>
      <c r="J74" s="36"/>
      <c r="K74" s="36"/>
      <c r="L74" s="37"/>
      <c r="M74" s="36"/>
      <c r="N74" s="32"/>
      <c r="O74" s="32"/>
      <c r="P74" s="36"/>
    </row>
    <row r="75" spans="1:16" ht="12.75">
      <c r="A75" s="19">
        <f t="shared" si="12"/>
        <v>0.6669000000000003</v>
      </c>
      <c r="B75" s="27">
        <f t="shared" si="10"/>
        <v>-1.65691541488106</v>
      </c>
      <c r="C75" s="27">
        <f t="shared" si="11"/>
        <v>-8.52194147672655</v>
      </c>
      <c r="D75" s="27">
        <f t="shared" si="13"/>
        <v>8.681523784729427</v>
      </c>
      <c r="E75" s="27">
        <f t="shared" si="14"/>
        <v>2.7012015523999</v>
      </c>
      <c r="F75" s="27">
        <f t="shared" si="15"/>
        <v>-1.7252998288385462</v>
      </c>
      <c r="G75" s="27">
        <f t="shared" si="7"/>
        <v>3.2051753970848376</v>
      </c>
      <c r="H75" s="10">
        <f t="shared" si="16"/>
        <v>2.2698925504780365</v>
      </c>
      <c r="I75" s="10">
        <f t="shared" si="17"/>
        <v>1.0377456873992261</v>
      </c>
      <c r="J75" s="36"/>
      <c r="K75" s="36"/>
      <c r="L75" s="37"/>
      <c r="M75" s="36"/>
      <c r="N75" s="32"/>
      <c r="O75" s="32"/>
      <c r="P75" s="36"/>
    </row>
    <row r="76" spans="1:16" ht="12.75">
      <c r="A76" s="19">
        <f t="shared" si="12"/>
        <v>0.6786000000000003</v>
      </c>
      <c r="B76" s="27">
        <f t="shared" si="10"/>
        <v>-1.6637568681567472</v>
      </c>
      <c r="C76" s="27">
        <f t="shared" si="11"/>
        <v>-8.449306454435556</v>
      </c>
      <c r="D76" s="27">
        <f t="shared" si="13"/>
        <v>8.611554242835906</v>
      </c>
      <c r="E76" s="27">
        <f t="shared" si="14"/>
        <v>2.681735597042466</v>
      </c>
      <c r="F76" s="27">
        <f t="shared" si="15"/>
        <v>-1.8241567143554422</v>
      </c>
      <c r="G76" s="27">
        <f t="shared" si="7"/>
        <v>3.2433398728737566</v>
      </c>
      <c r="H76" s="10">
        <f t="shared" si="16"/>
        <v>2.3012688569634334</v>
      </c>
      <c r="I76" s="10">
        <f t="shared" si="17"/>
        <v>1.0164030538412674</v>
      </c>
      <c r="J76" s="36"/>
      <c r="K76" s="36"/>
      <c r="L76" s="37"/>
      <c r="M76" s="36"/>
      <c r="N76" s="32"/>
      <c r="O76" s="32"/>
      <c r="P76" s="36"/>
    </row>
    <row r="77" spans="1:16" ht="12.75">
      <c r="A77" s="19">
        <f t="shared" si="12"/>
        <v>0.6903000000000004</v>
      </c>
      <c r="B77" s="27">
        <f t="shared" si="10"/>
        <v>-1.671434985193792</v>
      </c>
      <c r="C77" s="27">
        <f t="shared" si="11"/>
        <v>-8.375038971925822</v>
      </c>
      <c r="D77" s="27">
        <f t="shared" si="13"/>
        <v>8.540197462061759</v>
      </c>
      <c r="E77" s="27">
        <f t="shared" si="14"/>
        <v>2.6621798077156984</v>
      </c>
      <c r="F77" s="27">
        <f t="shared" si="15"/>
        <v>-1.9221446703269744</v>
      </c>
      <c r="G77" s="27">
        <f t="shared" si="7"/>
        <v>3.283571449241753</v>
      </c>
      <c r="H77" s="10">
        <f t="shared" si="16"/>
        <v>2.332416360713707</v>
      </c>
      <c r="I77" s="10">
        <f t="shared" si="17"/>
        <v>0.9939139611984418</v>
      </c>
      <c r="J77" s="36"/>
      <c r="K77" s="36"/>
      <c r="L77" s="37"/>
      <c r="M77" s="36"/>
      <c r="N77" s="32"/>
      <c r="O77" s="32"/>
      <c r="P77" s="36"/>
    </row>
    <row r="78" spans="1:16" ht="12.75">
      <c r="A78" s="19">
        <f t="shared" si="12"/>
        <v>0.7020000000000004</v>
      </c>
      <c r="B78" s="27">
        <f t="shared" si="10"/>
        <v>-1.679828425876101</v>
      </c>
      <c r="C78" s="27">
        <f t="shared" si="11"/>
        <v>-8.299105870834198</v>
      </c>
      <c r="D78" s="27">
        <f t="shared" si="13"/>
        <v>8.467407029055355</v>
      </c>
      <c r="E78" s="27">
        <f t="shared" si="14"/>
        <v>2.642525815132948</v>
      </c>
      <c r="F78" s="27">
        <f t="shared" si="15"/>
        <v>-2.0192442090157345</v>
      </c>
      <c r="G78" s="27">
        <f t="shared" si="7"/>
        <v>3.3257014086185834</v>
      </c>
      <c r="H78" s="10">
        <f t="shared" si="16"/>
        <v>2.363333912750763</v>
      </c>
      <c r="I78" s="10">
        <f t="shared" si="17"/>
        <v>0.9702888039529577</v>
      </c>
      <c r="J78" s="36"/>
      <c r="K78" s="36"/>
      <c r="L78" s="37"/>
      <c r="M78" s="36"/>
      <c r="N78" s="32"/>
      <c r="O78" s="32"/>
      <c r="P78" s="36"/>
    </row>
    <row r="79" spans="1:16" ht="12.75">
      <c r="A79" s="19">
        <f t="shared" si="12"/>
        <v>0.7137000000000004</v>
      </c>
      <c r="B79" s="27">
        <f t="shared" si="10"/>
        <v>-1.6888207768408514</v>
      </c>
      <c r="C79" s="27">
        <f t="shared" si="11"/>
        <v>-8.221488456672315</v>
      </c>
      <c r="D79" s="27">
        <f t="shared" si="13"/>
        <v>8.393151259180634</v>
      </c>
      <c r="E79" s="27">
        <f t="shared" si="14"/>
        <v>2.6227666120439097</v>
      </c>
      <c r="F79" s="27">
        <f t="shared" si="15"/>
        <v>-2.115435623958801</v>
      </c>
      <c r="G79" s="27">
        <f t="shared" si="7"/>
        <v>3.369565636749973</v>
      </c>
      <c r="H79" s="10">
        <f t="shared" si="16"/>
        <v>2.3940202821116765</v>
      </c>
      <c r="I79" s="10">
        <f t="shared" si="17"/>
        <v>0.9455382071526397</v>
      </c>
      <c r="J79" s="36"/>
      <c r="K79" s="36"/>
      <c r="L79" s="37"/>
      <c r="M79" s="36"/>
      <c r="N79" s="32"/>
      <c r="O79" s="32"/>
      <c r="P79" s="36"/>
    </row>
    <row r="80" spans="1:16" ht="12.75">
      <c r="A80" s="19">
        <f t="shared" si="12"/>
        <v>0.7254000000000005</v>
      </c>
      <c r="B80" s="27">
        <f t="shared" si="10"/>
        <v>-1.6983008899922534</v>
      </c>
      <c r="C80" s="27">
        <f t="shared" si="11"/>
        <v>-8.142181515769202</v>
      </c>
      <c r="D80" s="27">
        <f t="shared" si="13"/>
        <v>8.31741220264345</v>
      </c>
      <c r="E80" s="27">
        <f t="shared" si="14"/>
        <v>2.6028964916310002</v>
      </c>
      <c r="F80" s="27">
        <f t="shared" si="15"/>
        <v>-2.2106991476933007</v>
      </c>
      <c r="G80" s="27">
        <f t="shared" si="7"/>
        <v>3.415005251497698</v>
      </c>
      <c r="H80" s="10">
        <f t="shared" si="16"/>
        <v>2.424474171063759</v>
      </c>
      <c r="I80" s="10">
        <f t="shared" si="17"/>
        <v>0.9196730271246281</v>
      </c>
      <c r="J80" s="36"/>
      <c r="K80" s="36"/>
      <c r="L80" s="37"/>
      <c r="M80" s="36"/>
      <c r="N80" s="32"/>
      <c r="O80" s="32"/>
      <c r="P80" s="36"/>
    </row>
    <row r="81" spans="1:16" ht="12.75">
      <c r="A81" s="19">
        <f t="shared" si="12"/>
        <v>0.7371000000000005</v>
      </c>
      <c r="B81" s="27">
        <f t="shared" si="10"/>
        <v>-1.7081631321723498</v>
      </c>
      <c r="C81" s="27">
        <f t="shared" si="11"/>
        <v>-8.061192309554604</v>
      </c>
      <c r="D81" s="27">
        <f t="shared" si="13"/>
        <v>8.24018463007566</v>
      </c>
      <c r="E81" s="27">
        <f t="shared" si="14"/>
        <v>2.5829109829845835</v>
      </c>
      <c r="F81" s="27">
        <f t="shared" si="15"/>
        <v>-2.3050150977150894</v>
      </c>
      <c r="G81" s="27">
        <f t="shared" si="7"/>
        <v>3.461867089695515</v>
      </c>
      <c r="H81" s="10">
        <f t="shared" si="16"/>
        <v>2.4546942295646788</v>
      </c>
      <c r="I81" s="10">
        <f t="shared" si="17"/>
        <v>0.8927043504813615</v>
      </c>
      <c r="J81" s="36"/>
      <c r="K81" s="36"/>
      <c r="L81" s="37"/>
      <c r="M81" s="36"/>
      <c r="N81" s="32"/>
      <c r="O81" s="32"/>
      <c r="P81" s="36"/>
    </row>
    <row r="82" spans="1:16" ht="12.75">
      <c r="A82" s="19">
        <f t="shared" si="12"/>
        <v>0.7488000000000006</v>
      </c>
      <c r="B82" s="27">
        <f t="shared" si="10"/>
        <v>-1.7183075539812631</v>
      </c>
      <c r="C82" s="27">
        <f t="shared" si="11"/>
        <v>-7.978539563465468</v>
      </c>
      <c r="D82" s="27">
        <f t="shared" si="13"/>
        <v>8.161475014717182</v>
      </c>
      <c r="E82" s="27">
        <f t="shared" si="14"/>
        <v>2.5628067846030027</v>
      </c>
      <c r="F82" s="27">
        <f t="shared" si="15"/>
        <v>-2.398364010607635</v>
      </c>
      <c r="G82" s="27">
        <f t="shared" si="7"/>
        <v>3.5100040658929617</v>
      </c>
      <c r="H82" s="10">
        <f t="shared" si="16"/>
        <v>2.484679068944534</v>
      </c>
      <c r="I82" s="10">
        <f t="shared" si="17"/>
        <v>0.8646434915572522</v>
      </c>
      <c r="J82" s="36"/>
      <c r="K82" s="36"/>
      <c r="L82" s="37"/>
      <c r="M82" s="36"/>
      <c r="N82" s="32"/>
      <c r="O82" s="32"/>
      <c r="P82" s="36"/>
    </row>
    <row r="83" spans="1:16" ht="12.75">
      <c r="A83" s="19">
        <f aca="true" t="shared" si="18" ref="A83:A100">A82+G$15</f>
        <v>0.7605000000000006</v>
      </c>
      <c r="B83" s="27">
        <f t="shared" si="10"/>
        <v>-1.7286399865938058</v>
      </c>
      <c r="C83" s="27">
        <f t="shared" si="11"/>
        <v>-7.894252464756938</v>
      </c>
      <c r="D83" s="27">
        <f aca="true" t="shared" si="19" ref="D83:D100">SQRT(B83*B83+C83*C83)</f>
        <v>8.081300525322147</v>
      </c>
      <c r="E83" s="27">
        <f aca="true" t="shared" si="20" ref="E83:E100">E82+G$15*B83</f>
        <v>2.5425816967598553</v>
      </c>
      <c r="F83" s="27">
        <f aca="true" t="shared" si="21" ref="F83:F100">F82+C83*G$15</f>
        <v>-2.4907267644452915</v>
      </c>
      <c r="G83" s="27">
        <f t="shared" si="7"/>
        <v>3.559275417809408</v>
      </c>
      <c r="H83" s="10">
        <f aca="true" t="shared" si="22" ref="H83:H100">H82+G$15*E83</f>
        <v>2.514427274796624</v>
      </c>
      <c r="I83" s="10">
        <f aca="true" t="shared" si="23" ref="I83:I100">I82+G$15*F83</f>
        <v>0.8355019884132423</v>
      </c>
      <c r="J83" s="36"/>
      <c r="K83" s="36"/>
      <c r="L83" s="37"/>
      <c r="M83" s="36"/>
      <c r="N83" s="32"/>
      <c r="O83" s="32"/>
      <c r="P83" s="36"/>
    </row>
    <row r="84" spans="1:16" ht="12.75">
      <c r="A84" s="19">
        <f t="shared" si="18"/>
        <v>0.7722000000000007</v>
      </c>
      <c r="B84" s="27">
        <f t="shared" si="10"/>
        <v>-1.7390720757147178</v>
      </c>
      <c r="C84" s="27">
        <f t="shared" si="11"/>
        <v>-7.808369680659754</v>
      </c>
      <c r="D84" s="27">
        <f t="shared" si="19"/>
        <v>7.999688041066177</v>
      </c>
      <c r="E84" s="27">
        <f t="shared" si="20"/>
        <v>2.522234553473993</v>
      </c>
      <c r="F84" s="27">
        <f t="shared" si="21"/>
        <v>-2.582084689709011</v>
      </c>
      <c r="G84" s="27">
        <f aca="true" t="shared" si="24" ref="G84:G100">SQRT(E84*E84+F84*F84)</f>
        <v>3.6095468534939164</v>
      </c>
      <c r="H84" s="10">
        <f t="shared" si="22"/>
        <v>2.54393741907227</v>
      </c>
      <c r="I84" s="10">
        <f t="shared" si="23"/>
        <v>0.8052915975436469</v>
      </c>
      <c r="J84" s="36"/>
      <c r="K84" s="36"/>
      <c r="L84" s="37"/>
      <c r="M84" s="36"/>
      <c r="N84" s="32"/>
      <c r="O84" s="32"/>
      <c r="P84" s="36"/>
    </row>
    <row r="85" spans="1:16" ht="12.75">
      <c r="A85" s="19">
        <f t="shared" si="18"/>
        <v>0.7839000000000007</v>
      </c>
      <c r="B85" s="27">
        <f aca="true" t="shared" si="25" ref="B85:B100">-(F$12*SQRT(E84*E84+F84*F84)*E84)</f>
        <v>-1.749521261680784</v>
      </c>
      <c r="C85" s="27">
        <f aca="true" t="shared" si="26" ref="C85:C100">B$12-F$12*SQRT(E84*E84+F84*F84)*F84</f>
        <v>-7.720938405746669</v>
      </c>
      <c r="D85" s="27">
        <f t="shared" si="19"/>
        <v>7.91667319714582</v>
      </c>
      <c r="E85" s="27">
        <f t="shared" si="20"/>
        <v>2.5017651547123276</v>
      </c>
      <c r="F85" s="27">
        <f t="shared" si="21"/>
        <v>-2.672419669056247</v>
      </c>
      <c r="G85" s="27">
        <f t="shared" si="24"/>
        <v>3.66069061474628</v>
      </c>
      <c r="H85" s="10">
        <f t="shared" si="22"/>
        <v>2.573208071382404</v>
      </c>
      <c r="I85" s="10">
        <f t="shared" si="23"/>
        <v>0.7740242874156887</v>
      </c>
      <c r="J85" s="36"/>
      <c r="K85" s="36"/>
      <c r="L85" s="37"/>
      <c r="M85" s="36"/>
      <c r="N85" s="32"/>
      <c r="O85" s="32"/>
      <c r="P85" s="36"/>
    </row>
    <row r="86" spans="1:16" ht="12.75">
      <c r="A86" s="19">
        <f t="shared" si="18"/>
        <v>0.7956000000000008</v>
      </c>
      <c r="B86" s="27">
        <f t="shared" si="25"/>
        <v>-1.759910714275023</v>
      </c>
      <c r="C86" s="27">
        <f t="shared" si="26"/>
        <v>-7.63201344510491</v>
      </c>
      <c r="D86" s="27">
        <f t="shared" si="19"/>
        <v>7.832299467492426</v>
      </c>
      <c r="E86" s="27">
        <f t="shared" si="20"/>
        <v>2.48117419935531</v>
      </c>
      <c r="F86" s="27">
        <f t="shared" si="21"/>
        <v>-2.7617142263639742</v>
      </c>
      <c r="G86" s="27">
        <f t="shared" si="24"/>
        <v>3.712585470483828</v>
      </c>
      <c r="H86" s="10">
        <f t="shared" si="22"/>
        <v>2.602237809514861</v>
      </c>
      <c r="I86" s="10">
        <f t="shared" si="23"/>
        <v>0.7417122309672303</v>
      </c>
      <c r="J86" s="36"/>
      <c r="K86" s="36"/>
      <c r="L86" s="37"/>
      <c r="M86" s="36"/>
      <c r="N86" s="32"/>
      <c r="O86" s="32"/>
      <c r="P86" s="36"/>
    </row>
    <row r="87" spans="1:16" ht="12.75">
      <c r="A87" s="19">
        <f t="shared" si="18"/>
        <v>0.8073000000000008</v>
      </c>
      <c r="B87" s="27">
        <f t="shared" si="25"/>
        <v>-1.7701692301704675</v>
      </c>
      <c r="C87" s="27">
        <f t="shared" si="26"/>
        <v>-7.541656337979392</v>
      </c>
      <c r="D87" s="27">
        <f t="shared" si="19"/>
        <v>7.746617289089931</v>
      </c>
      <c r="E87" s="27">
        <f t="shared" si="20"/>
        <v>2.4604632193623153</v>
      </c>
      <c r="F87" s="27">
        <f t="shared" si="21"/>
        <v>-2.849951605518333</v>
      </c>
      <c r="G87" s="27">
        <f t="shared" si="24"/>
        <v>3.765116652592758</v>
      </c>
      <c r="H87" s="10">
        <f t="shared" si="22"/>
        <v>2.6310252291814002</v>
      </c>
      <c r="I87" s="10">
        <f t="shared" si="23"/>
        <v>0.7083677971826657</v>
      </c>
      <c r="J87" s="36"/>
      <c r="K87" s="36"/>
      <c r="L87" s="37"/>
      <c r="M87" s="36"/>
      <c r="N87" s="32"/>
      <c r="O87" s="32"/>
      <c r="P87" s="36"/>
    </row>
    <row r="88" spans="1:16" ht="12.75">
      <c r="A88" s="19">
        <f t="shared" si="18"/>
        <v>0.8190000000000008</v>
      </c>
      <c r="B88" s="27">
        <f t="shared" si="25"/>
        <v>-1.7802311001548765</v>
      </c>
      <c r="C88" s="27">
        <f t="shared" si="26"/>
        <v>-7.4499345249462205</v>
      </c>
      <c r="D88" s="27">
        <f t="shared" si="19"/>
        <v>7.659683230783393</v>
      </c>
      <c r="E88" s="27">
        <f t="shared" si="20"/>
        <v>2.439634515490503</v>
      </c>
      <c r="F88" s="27">
        <f t="shared" si="21"/>
        <v>-2.937115839460204</v>
      </c>
      <c r="G88" s="27">
        <f t="shared" si="24"/>
        <v>3.818175745507349</v>
      </c>
      <c r="H88" s="10">
        <f t="shared" si="22"/>
        <v>2.659568953012639</v>
      </c>
      <c r="I88" s="10">
        <f t="shared" si="23"/>
        <v>0.6740035418609813</v>
      </c>
      <c r="J88" s="36"/>
      <c r="K88" s="36"/>
      <c r="L88" s="37"/>
      <c r="M88" s="36"/>
      <c r="N88" s="32"/>
      <c r="O88" s="32"/>
      <c r="P88" s="36"/>
    </row>
    <row r="89" spans="1:16" ht="12.75">
      <c r="A89" s="19">
        <f t="shared" si="18"/>
        <v>0.8307000000000009</v>
      </c>
      <c r="B89" s="27">
        <f t="shared" si="25"/>
        <v>-1.7900359524703662</v>
      </c>
      <c r="C89" s="27">
        <f t="shared" si="26"/>
        <v>-7.356920560376023</v>
      </c>
      <c r="D89" s="27">
        <f t="shared" si="19"/>
        <v>7.571559208169737</v>
      </c>
      <c r="E89" s="27">
        <f t="shared" si="20"/>
        <v>2.4186910948466</v>
      </c>
      <c r="F89" s="27">
        <f t="shared" si="21"/>
        <v>-3.0231918100166033</v>
      </c>
      <c r="G89" s="27">
        <f t="shared" si="24"/>
        <v>3.8716605394122183</v>
      </c>
      <c r="H89" s="10">
        <f t="shared" si="22"/>
        <v>2.6878676388223446</v>
      </c>
      <c r="I89" s="10">
        <f t="shared" si="23"/>
        <v>0.6386321976837871</v>
      </c>
      <c r="J89" s="36"/>
      <c r="K89" s="36"/>
      <c r="L89" s="37"/>
      <c r="M89" s="36"/>
      <c r="N89" s="32"/>
      <c r="O89" s="32"/>
      <c r="P89" s="36"/>
    </row>
    <row r="90" spans="1:16" ht="12.75">
      <c r="A90" s="19">
        <f t="shared" si="18"/>
        <v>0.8424000000000009</v>
      </c>
      <c r="B90" s="27">
        <f t="shared" si="25"/>
        <v>-1.7995285777834835</v>
      </c>
      <c r="C90" s="27">
        <f t="shared" si="26"/>
        <v>-7.262691370919329</v>
      </c>
      <c r="D90" s="27">
        <f t="shared" si="19"/>
        <v>7.482311745141707</v>
      </c>
      <c r="E90" s="27">
        <f t="shared" si="20"/>
        <v>2.397636610486533</v>
      </c>
      <c r="F90" s="27">
        <f t="shared" si="21"/>
        <v>-3.1081652990563593</v>
      </c>
      <c r="G90" s="27">
        <f t="shared" si="24"/>
        <v>3.925474855632559</v>
      </c>
      <c r="H90" s="10">
        <f t="shared" si="22"/>
        <v>2.7159199871650372</v>
      </c>
      <c r="I90" s="10">
        <f t="shared" si="23"/>
        <v>0.6022666636848277</v>
      </c>
      <c r="J90" s="36"/>
      <c r="K90" s="36"/>
      <c r="L90" s="37"/>
      <c r="M90" s="36"/>
      <c r="N90" s="32"/>
      <c r="O90" s="32"/>
      <c r="P90" s="36"/>
    </row>
    <row r="91" spans="1:16" ht="12.75">
      <c r="A91" s="19">
        <f t="shared" si="18"/>
        <v>0.854100000000001</v>
      </c>
      <c r="B91" s="27">
        <f t="shared" si="25"/>
        <v>-1.8086587405167256</v>
      </c>
      <c r="C91" s="27">
        <f t="shared" si="26"/>
        <v>-7.167327559955281</v>
      </c>
      <c r="D91" s="27">
        <f t="shared" si="19"/>
        <v>7.392011281873295</v>
      </c>
      <c r="E91" s="27">
        <f t="shared" si="20"/>
        <v>2.3764753032224877</v>
      </c>
      <c r="F91" s="27">
        <f t="shared" si="21"/>
        <v>-3.192023031507836</v>
      </c>
      <c r="G91" s="27">
        <f t="shared" si="24"/>
        <v>3.979528351513894</v>
      </c>
      <c r="H91" s="10">
        <f t="shared" si="22"/>
        <v>2.7437247482127405</v>
      </c>
      <c r="I91" s="10">
        <f t="shared" si="23"/>
        <v>0.564919994216186</v>
      </c>
      <c r="J91" s="36"/>
      <c r="K91" s="36"/>
      <c r="L91" s="37"/>
      <c r="M91" s="36"/>
      <c r="N91" s="32"/>
      <c r="O91" s="32"/>
      <c r="P91" s="36"/>
    </row>
    <row r="92" spans="1:16" ht="12.75">
      <c r="A92" s="19">
        <f t="shared" si="18"/>
        <v>0.865800000000001</v>
      </c>
      <c r="B92" s="27">
        <f t="shared" si="25"/>
        <v>-1.8173809805446242</v>
      </c>
      <c r="C92" s="27">
        <f t="shared" si="26"/>
        <v>-7.070912757352781</v>
      </c>
      <c r="D92" s="27">
        <f t="shared" si="19"/>
        <v>7.3007315284524505</v>
      </c>
      <c r="E92" s="27">
        <f t="shared" si="20"/>
        <v>2.3552119457501157</v>
      </c>
      <c r="F92" s="27">
        <f t="shared" si="21"/>
        <v>-3.2747527107688637</v>
      </c>
      <c r="G92" s="27">
        <f t="shared" si="24"/>
        <v>4.033736310927137</v>
      </c>
      <c r="H92" s="10">
        <f t="shared" si="22"/>
        <v>2.771280727978017</v>
      </c>
      <c r="I92" s="10">
        <f t="shared" si="23"/>
        <v>0.5266053875001903</v>
      </c>
      <c r="J92" s="36"/>
      <c r="K92" s="36"/>
      <c r="L92" s="37"/>
      <c r="M92" s="36"/>
      <c r="N92" s="32"/>
      <c r="O92" s="32"/>
      <c r="P92" s="36"/>
    </row>
    <row r="93" spans="1:16" ht="12.75">
      <c r="A93" s="19">
        <f t="shared" si="18"/>
        <v>0.8775000000000011</v>
      </c>
      <c r="B93" s="27">
        <f t="shared" si="25"/>
        <v>-1.8256544085991506</v>
      </c>
      <c r="C93" s="27">
        <f t="shared" si="26"/>
        <v>-6.973533013464449</v>
      </c>
      <c r="D93" s="27">
        <f t="shared" si="19"/>
        <v>7.208548862948498</v>
      </c>
      <c r="E93" s="27">
        <f t="shared" si="20"/>
        <v>2.333851789169506</v>
      </c>
      <c r="F93" s="27">
        <f t="shared" si="21"/>
        <v>-3.3563430470263977</v>
      </c>
      <c r="G93" s="27">
        <f t="shared" si="24"/>
        <v>4.088019425483708</v>
      </c>
      <c r="H93" s="10">
        <f t="shared" si="22"/>
        <v>2.7985867939113</v>
      </c>
      <c r="I93" s="10">
        <f t="shared" si="23"/>
        <v>0.4873361738499814</v>
      </c>
      <c r="J93" s="36"/>
      <c r="K93" s="36"/>
      <c r="L93" s="37"/>
      <c r="M93" s="36"/>
      <c r="N93" s="32"/>
      <c r="O93" s="32"/>
      <c r="P93" s="36"/>
    </row>
    <row r="94" spans="1:16" ht="12.75">
      <c r="A94" s="19">
        <f t="shared" si="18"/>
        <v>0.8892000000000011</v>
      </c>
      <c r="B94" s="27">
        <f t="shared" si="25"/>
        <v>-1.8334424981460251</v>
      </c>
      <c r="C94" s="27">
        <f t="shared" si="26"/>
        <v>-6.875276235975859</v>
      </c>
      <c r="D94" s="27">
        <f t="shared" si="19"/>
        <v>7.115541772414965</v>
      </c>
      <c r="E94" s="27">
        <f t="shared" si="20"/>
        <v>2.3124005119411972</v>
      </c>
      <c r="F94" s="27">
        <f t="shared" si="21"/>
        <v>-3.4367837789873152</v>
      </c>
      <c r="G94" s="27">
        <f t="shared" si="24"/>
        <v>4.1423035706157805</v>
      </c>
      <c r="H94" s="10">
        <f t="shared" si="22"/>
        <v>2.825641879901012</v>
      </c>
      <c r="I94" s="10">
        <f t="shared" si="23"/>
        <v>0.4471258036358298</v>
      </c>
      <c r="J94" s="36"/>
      <c r="K94" s="36"/>
      <c r="L94" s="37"/>
      <c r="M94" s="36"/>
      <c r="N94" s="32"/>
      <c r="O94" s="32"/>
      <c r="P94" s="36"/>
    </row>
    <row r="95" spans="1:16" ht="12.75">
      <c r="A95" s="19">
        <f t="shared" si="18"/>
        <v>0.9009000000000011</v>
      </c>
      <c r="B95" s="27">
        <f t="shared" si="25"/>
        <v>-1.8407128759858415</v>
      </c>
      <c r="C95" s="27">
        <f t="shared" si="26"/>
        <v>-6.776231668037544</v>
      </c>
      <c r="D95" s="27">
        <f t="shared" si="19"/>
        <v>7.021790335144943</v>
      </c>
      <c r="E95" s="27">
        <f t="shared" si="20"/>
        <v>2.2908641712921627</v>
      </c>
      <c r="F95" s="27">
        <f t="shared" si="21"/>
        <v>-3.5160656895033546</v>
      </c>
      <c r="G95" s="27">
        <f t="shared" si="24"/>
        <v>4.196519579867682</v>
      </c>
      <c r="H95" s="10">
        <f t="shared" si="22"/>
        <v>2.8524449907051306</v>
      </c>
      <c r="I95" s="10">
        <f t="shared" si="23"/>
        <v>0.40598783506864056</v>
      </c>
      <c r="J95" s="36"/>
      <c r="K95" s="36"/>
      <c r="L95" s="37"/>
      <c r="M95" s="36"/>
      <c r="N95" s="32"/>
      <c r="O95" s="32"/>
      <c r="P95" s="36"/>
    </row>
    <row r="96" spans="1:16" ht="12.75">
      <c r="A96" s="19">
        <f t="shared" si="18"/>
        <v>0.9126000000000012</v>
      </c>
      <c r="B96" s="27">
        <f t="shared" si="25"/>
        <v>-1.8474371133985636</v>
      </c>
      <c r="C96" s="27">
        <f t="shared" si="26"/>
        <v>-6.676489405990759</v>
      </c>
      <c r="D96" s="27">
        <f t="shared" si="19"/>
        <v>6.927375742391145</v>
      </c>
      <c r="E96" s="27">
        <f t="shared" si="20"/>
        <v>2.2692491570653996</v>
      </c>
      <c r="F96" s="27">
        <f t="shared" si="21"/>
        <v>-3.5941806155534466</v>
      </c>
      <c r="G96" s="27">
        <f t="shared" si="24"/>
        <v>4.2506030200504705</v>
      </c>
      <c r="H96" s="10">
        <f t="shared" si="22"/>
        <v>2.878995205842796</v>
      </c>
      <c r="I96" s="10">
        <f t="shared" si="23"/>
        <v>0.36393592186666524</v>
      </c>
      <c r="J96" s="36"/>
      <c r="K96" s="36"/>
      <c r="L96" s="37"/>
      <c r="M96" s="36"/>
      <c r="N96" s="32"/>
      <c r="O96" s="32"/>
      <c r="P96" s="36"/>
    </row>
    <row r="97" spans="1:16" ht="12.75">
      <c r="A97" s="19">
        <f t="shared" si="18"/>
        <v>0.9243000000000012</v>
      </c>
      <c r="B97" s="27">
        <f t="shared" si="25"/>
        <v>-1.8535905192814863</v>
      </c>
      <c r="C97" s="27">
        <f t="shared" si="26"/>
        <v>-6.576139954940474</v>
      </c>
      <c r="D97" s="27">
        <f t="shared" si="19"/>
        <v>6.832379857716834</v>
      </c>
      <c r="E97" s="27">
        <f t="shared" si="20"/>
        <v>2.2475621479898065</v>
      </c>
      <c r="F97" s="27">
        <f t="shared" si="21"/>
        <v>-3.67112145302625</v>
      </c>
      <c r="G97" s="27">
        <f t="shared" si="24"/>
        <v>4.304493969323934</v>
      </c>
      <c r="H97" s="10">
        <f t="shared" si="22"/>
        <v>2.9052916829742768</v>
      </c>
      <c r="I97" s="10">
        <f t="shared" si="23"/>
        <v>0.3209838008662581</v>
      </c>
      <c r="J97" s="36"/>
      <c r="K97" s="36"/>
      <c r="L97" s="37"/>
      <c r="M97" s="36"/>
      <c r="N97" s="32"/>
      <c r="O97" s="32"/>
      <c r="P97" s="36"/>
    </row>
    <row r="98" spans="1:16" ht="12.75">
      <c r="A98" s="19">
        <f t="shared" si="18"/>
        <v>0.9360000000000013</v>
      </c>
      <c r="B98" s="27">
        <f t="shared" si="25"/>
        <v>-1.859151936422517</v>
      </c>
      <c r="C98" s="27">
        <f t="shared" si="26"/>
        <v>-6.47527382041414</v>
      </c>
      <c r="D98" s="27">
        <f t="shared" si="19"/>
        <v>6.7368848121401275</v>
      </c>
      <c r="E98" s="27">
        <f t="shared" si="20"/>
        <v>2.225810070333663</v>
      </c>
      <c r="F98" s="27">
        <f t="shared" si="21"/>
        <v>-3.7468821567250954</v>
      </c>
      <c r="G98" s="27">
        <f t="shared" si="24"/>
        <v>4.358136799778507</v>
      </c>
      <c r="H98" s="10">
        <f t="shared" si="22"/>
        <v>2.9313336607971805</v>
      </c>
      <c r="I98" s="10">
        <f t="shared" si="23"/>
        <v>0.2771452796325745</v>
      </c>
      <c r="J98" s="36"/>
      <c r="K98" s="36"/>
      <c r="L98" s="37"/>
      <c r="M98" s="36"/>
      <c r="N98" s="32"/>
      <c r="O98" s="32"/>
      <c r="P98" s="36"/>
    </row>
    <row r="99" spans="1:16" ht="12.75">
      <c r="A99" s="19">
        <f t="shared" si="18"/>
        <v>0.9477000000000013</v>
      </c>
      <c r="B99" s="27">
        <f t="shared" si="25"/>
        <v>-1.864103541795544</v>
      </c>
      <c r="C99" s="27">
        <f t="shared" si="26"/>
        <v>-6.3739811343598785</v>
      </c>
      <c r="D99" s="27">
        <f t="shared" si="19"/>
        <v>6.640972633260156</v>
      </c>
      <c r="E99" s="27">
        <f t="shared" si="20"/>
        <v>2.204000058894655</v>
      </c>
      <c r="F99" s="27">
        <f t="shared" si="21"/>
        <v>-3.821457735997106</v>
      </c>
      <c r="G99" s="27">
        <f t="shared" si="24"/>
        <v>4.411479965682693</v>
      </c>
      <c r="H99" s="10">
        <f t="shared" si="22"/>
        <v>2.957120461486248</v>
      </c>
      <c r="I99" s="10">
        <f t="shared" si="23"/>
        <v>0.23243422412140838</v>
      </c>
      <c r="J99" s="36"/>
      <c r="K99" s="36"/>
      <c r="L99" s="37"/>
      <c r="M99" s="36"/>
      <c r="N99" s="32"/>
      <c r="O99" s="32"/>
      <c r="P99" s="36"/>
    </row>
    <row r="100" spans="1:16" ht="12.75">
      <c r="A100" s="19">
        <f t="shared" si="18"/>
        <v>0.9594000000000014</v>
      </c>
      <c r="B100" s="27">
        <f t="shared" si="25"/>
        <v>-1.8684306515555331</v>
      </c>
      <c r="C100" s="27">
        <f t="shared" si="26"/>
        <v>-6.272351313772894</v>
      </c>
      <c r="D100" s="27">
        <f t="shared" si="19"/>
        <v>6.544724906599268</v>
      </c>
      <c r="E100" s="27">
        <f t="shared" si="20"/>
        <v>2.1821394202714552</v>
      </c>
      <c r="F100" s="27">
        <f t="shared" si="21"/>
        <v>-3.894844246368249</v>
      </c>
      <c r="G100" s="27">
        <f t="shared" si="24"/>
        <v>4.464475798228779</v>
      </c>
      <c r="H100" s="10">
        <f t="shared" si="22"/>
        <v>2.982651492703424</v>
      </c>
      <c r="I100" s="10">
        <f t="shared" si="23"/>
        <v>0.18686454643889988</v>
      </c>
      <c r="J100" s="36"/>
      <c r="K100" s="36"/>
      <c r="L100" s="37"/>
      <c r="M100" s="36"/>
      <c r="N100" s="32"/>
      <c r="O100" s="32"/>
      <c r="P100" s="36"/>
    </row>
  </sheetData>
  <printOptions/>
  <pageMargins left="0.75" right="0.75" top="1.6666666666666667" bottom="1.6666666666666667" header="0.49212598450000006" footer="0.49212598450000006"/>
  <pageSetup horizontalDpi="600" verticalDpi="600" orientation="portrait" paperSize="9" scale="70" r:id="rId3"/>
  <headerFooter alignWithMargins="0">
    <oddHeader>&amp;L&amp;C&amp;[TAB]&amp;R</oddHeader>
    <oddFooter>&amp;L&amp;CPage &amp;[PAGE]&amp;R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</dc:creator>
  <cp:keywords/>
  <dc:description/>
  <cp:lastModifiedBy>User</cp:lastModifiedBy>
  <cp:lastPrinted>2002-06-12T09:50:49Z</cp:lastPrinted>
  <dcterms:created xsi:type="dcterms:W3CDTF">2002-06-09T04:31:43Z</dcterms:created>
  <dcterms:modified xsi:type="dcterms:W3CDTF">2009-01-21T10:14:58Z</dcterms:modified>
  <cp:category/>
  <cp:version/>
  <cp:contentType/>
  <cp:contentStatus/>
</cp:coreProperties>
</file>