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680" activeTab="0"/>
  </bookViews>
  <sheets>
    <sheet name="Menu" sheetId="1" r:id="rId1"/>
    <sheet name="Traces" sheetId="2" r:id="rId2"/>
  </sheets>
  <definedNames>
    <definedName name="a">'Traces'!$Q$9</definedName>
    <definedName name="angf">'Traces'!$U$42</definedName>
    <definedName name="B">'Traces'!$Q$7</definedName>
    <definedName name="f">'Traces'!$J$43</definedName>
    <definedName name="if">'Traces'!$T$41</definedName>
    <definedName name="R">'Traces'!$H$7</definedName>
    <definedName name="RR">'Traces'!$C$7</definedName>
    <definedName name="w">'Traces'!$J$44</definedName>
  </definedNames>
  <calcPr fullCalcOnLoad="1"/>
</workbook>
</file>

<file path=xl/sharedStrings.xml><?xml version="1.0" encoding="utf-8"?>
<sst xmlns="http://schemas.openxmlformats.org/spreadsheetml/2006/main" count="27" uniqueCount="25">
  <si>
    <t>temps</t>
  </si>
  <si>
    <t>sin</t>
  </si>
  <si>
    <t>temps en ms</t>
  </si>
  <si>
    <t>rell</t>
  </si>
  <si>
    <t>image</t>
  </si>
  <si>
    <t>f</t>
  </si>
  <si>
    <t>w</t>
  </si>
  <si>
    <t>t =</t>
  </si>
  <si>
    <t>ms</t>
  </si>
  <si>
    <t>l =</t>
  </si>
  <si>
    <t>a =</t>
  </si>
  <si>
    <t>norme</t>
  </si>
  <si>
    <t>Caractéristiques des vecteurs de Fresnel</t>
  </si>
  <si>
    <t>Fréquence f</t>
  </si>
  <si>
    <t>w  =</t>
  </si>
  <si>
    <t>rad/s</t>
  </si>
  <si>
    <r>
      <t>U</t>
    </r>
    <r>
      <rPr>
        <b/>
        <vertAlign val="subscript"/>
        <sz val="12"/>
        <color indexed="10"/>
        <rFont val="Arial"/>
        <family val="2"/>
      </rPr>
      <t>m</t>
    </r>
    <r>
      <rPr>
        <b/>
        <sz val="12"/>
        <color indexed="10"/>
        <rFont val="Arial"/>
        <family val="0"/>
      </rPr>
      <t xml:space="preserve"> =</t>
    </r>
  </si>
  <si>
    <r>
      <t>U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0"/>
      </rPr>
      <t xml:space="preserve"> =</t>
    </r>
  </si>
  <si>
    <t>q =</t>
  </si>
  <si>
    <t>Animation</t>
  </si>
  <si>
    <t>TRACE DE TENSION ALTERNATIVE ET VECTEUR DE FRESNEL</t>
  </si>
  <si>
    <t>Animation manuelle</t>
  </si>
  <si>
    <t>Réalisé par Daniel Mentrard</t>
  </si>
  <si>
    <t>Daniel MENTRARD</t>
  </si>
  <si>
    <t>1024   x 768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</si>
</sst>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&quot;°&quot;"/>
    <numFmt numFmtId="173" formatCode="&quot;= &quot;General&quot; rad&quot;;&quot;= -&quot;General&quot; rad&quot;"/>
    <numFmt numFmtId="174" formatCode="&quot;( &quot;General&quot; ;&quot;;&quot;(-&quot;General&quot; ;&quot;"/>
    <numFmt numFmtId="175" formatCode="General&quot; )&quot;"/>
    <numFmt numFmtId="176" formatCode="General\ &quot;Hz&quot;"/>
    <numFmt numFmtId="177" formatCode="General&quot; V&quot;"/>
    <numFmt numFmtId="178" formatCode="General\ &quot; V&quot;"/>
    <numFmt numFmtId="179" formatCode="General\ &quot;°&quot;"/>
  </numFmts>
  <fonts count="63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7"/>
      <name val="Times New Roman"/>
      <family val="1"/>
    </font>
    <font>
      <sz val="10"/>
      <color indexed="57"/>
      <name val="Arial"/>
      <family val="0"/>
    </font>
    <font>
      <b/>
      <sz val="10"/>
      <color indexed="57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2"/>
      <color indexed="8"/>
      <name val="Symbol"/>
      <family val="1"/>
    </font>
    <font>
      <b/>
      <sz val="12"/>
      <color indexed="10"/>
      <name val="Arial"/>
      <family val="0"/>
    </font>
    <font>
      <b/>
      <vertAlign val="subscript"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0"/>
    </font>
    <font>
      <b/>
      <vertAlign val="subscript"/>
      <sz val="12"/>
      <color indexed="12"/>
      <name val="Arial"/>
      <family val="2"/>
    </font>
    <font>
      <b/>
      <sz val="10"/>
      <color indexed="12"/>
      <name val="Arial"/>
      <family val="0"/>
    </font>
    <font>
      <b/>
      <sz val="12"/>
      <color indexed="10"/>
      <name val="Symbol"/>
      <family val="1"/>
    </font>
    <font>
      <b/>
      <sz val="12"/>
      <color indexed="12"/>
      <name val="Symbol"/>
      <family val="1"/>
    </font>
    <font>
      <b/>
      <sz val="18"/>
      <color indexed="9"/>
      <name val="Arial"/>
      <family val="2"/>
    </font>
    <font>
      <i/>
      <sz val="10"/>
      <color indexed="57"/>
      <name val="Times New Roman"/>
      <family val="1"/>
    </font>
    <font>
      <b/>
      <sz val="10"/>
      <color indexed="57"/>
      <name val="Arial"/>
      <family val="2"/>
    </font>
    <font>
      <b/>
      <i/>
      <sz val="10"/>
      <color indexed="57"/>
      <name val="Times New Roman"/>
      <family val="1"/>
    </font>
    <font>
      <sz val="10"/>
      <color indexed="47"/>
      <name val="Arial"/>
      <family val="2"/>
    </font>
    <font>
      <b/>
      <sz val="10"/>
      <name val="Arial"/>
      <family val="2"/>
    </font>
    <font>
      <b/>
      <sz val="22"/>
      <color indexed="13"/>
      <name val="Arial"/>
      <family val="2"/>
    </font>
    <font>
      <b/>
      <sz val="18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73" fontId="6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176" fontId="2" fillId="36" borderId="11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9" fillId="36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right"/>
    </xf>
    <xf numFmtId="177" fontId="11" fillId="36" borderId="13" xfId="0" applyNumberFormat="1" applyFont="1" applyFill="1" applyBorder="1" applyAlignment="1">
      <alignment horizontal="center"/>
    </xf>
    <xf numFmtId="0" fontId="13" fillId="34" borderId="14" xfId="0" applyFont="1" applyFill="1" applyBorder="1" applyAlignment="1">
      <alignment/>
    </xf>
    <xf numFmtId="0" fontId="14" fillId="34" borderId="12" xfId="0" applyFont="1" applyFill="1" applyBorder="1" applyAlignment="1">
      <alignment horizontal="right"/>
    </xf>
    <xf numFmtId="0" fontId="14" fillId="34" borderId="14" xfId="0" applyFont="1" applyFill="1" applyBorder="1" applyAlignment="1">
      <alignment/>
    </xf>
    <xf numFmtId="178" fontId="14" fillId="36" borderId="13" xfId="0" applyNumberFormat="1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7" fillId="34" borderId="10" xfId="0" applyFont="1" applyFill="1" applyBorder="1" applyAlignment="1">
      <alignment horizontal="right"/>
    </xf>
    <xf numFmtId="0" fontId="11" fillId="36" borderId="13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179" fontId="14" fillId="36" borderId="13" xfId="0" applyNumberFormat="1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5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/>
      <protection locked="0"/>
    </xf>
    <xf numFmtId="174" fontId="6" fillId="33" borderId="0" xfId="0" applyNumberFormat="1" applyFont="1" applyFill="1" applyBorder="1" applyAlignment="1">
      <alignment horizontal="right" vertical="center"/>
    </xf>
    <xf numFmtId="175" fontId="6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23" fillId="38" borderId="17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9" xfId="0" applyFill="1" applyBorder="1" applyAlignment="1">
      <alignment/>
    </xf>
    <xf numFmtId="0" fontId="8" fillId="36" borderId="15" xfId="0" applyFont="1" applyFill="1" applyBorder="1" applyAlignment="1">
      <alignment horizontal="center"/>
    </xf>
    <xf numFmtId="2" fontId="8" fillId="36" borderId="16" xfId="0" applyNumberFormat="1" applyFont="1" applyFill="1" applyBorder="1" applyAlignment="1" applyProtection="1">
      <alignment horizontal="center"/>
      <protection locked="0"/>
    </xf>
    <xf numFmtId="0" fontId="8" fillId="36" borderId="18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9" borderId="20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0" fontId="8" fillId="39" borderId="22" xfId="0" applyFont="1" applyFill="1" applyBorder="1" applyAlignment="1">
      <alignment horizontal="center"/>
    </xf>
    <xf numFmtId="0" fontId="19" fillId="37" borderId="0" xfId="0" applyFont="1" applyFill="1" applyAlignment="1">
      <alignment horizontal="center"/>
    </xf>
    <xf numFmtId="0" fontId="24" fillId="38" borderId="0" xfId="0" applyFont="1" applyFill="1" applyBorder="1" applyAlignment="1">
      <alignment horizontal="center" vertical="top"/>
    </xf>
    <xf numFmtId="0" fontId="8" fillId="40" borderId="20" xfId="0" applyFont="1" applyFill="1" applyBorder="1" applyAlignment="1">
      <alignment horizontal="center"/>
    </xf>
    <xf numFmtId="0" fontId="8" fillId="40" borderId="21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sinusoïde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Traces!$C$44:$C$450</c:f>
              <c:numCache/>
            </c:numRef>
          </c:xVal>
          <c:yVal>
            <c:numRef>
              <c:f>Traces!$B$44:$B$450</c:f>
              <c:numCache/>
            </c:numRef>
          </c:yVal>
          <c:smooth val="1"/>
        </c:ser>
        <c:ser>
          <c:idx val="1"/>
          <c:order val="1"/>
          <c:tx>
            <c:v>temps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Traces!$J$45</c:f>
              <c:numCache/>
            </c:numRef>
          </c:xVal>
          <c:yVal>
            <c:numRef>
              <c:f>Traces!$J$46</c:f>
              <c:numCache/>
            </c:numRef>
          </c:yVal>
          <c:smooth val="1"/>
        </c:ser>
        <c:ser>
          <c:idx val="2"/>
          <c:order val="2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Traces!$J$48:$K$48</c:f>
              <c:numCache/>
            </c:numRef>
          </c:xVal>
          <c:yVal>
            <c:numRef>
              <c:f>Traces!$J$49:$K$49</c:f>
              <c:numCache/>
            </c:numRef>
          </c:yVal>
          <c:smooth val="1"/>
        </c:ser>
        <c:ser>
          <c:idx val="3"/>
          <c:order val="3"/>
          <c:tx>
            <c:v>curseur 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Traces!$J$52:$K$52</c:f>
              <c:numCache/>
            </c:numRef>
          </c:xVal>
          <c:yVal>
            <c:numRef>
              <c:f>Traces!$J$53:$K$53</c:f>
              <c:numCache/>
            </c:numRef>
          </c:yVal>
          <c:smooth val="1"/>
        </c:ser>
        <c:ser>
          <c:idx val="4"/>
          <c:order val="4"/>
          <c:tx>
            <c:v>cosinus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Traces!$N$43:$N$449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Traces!$O$44:$P$44</c:f>
              <c:numCache/>
            </c:numRef>
          </c:xVal>
          <c:yVal>
            <c:numRef>
              <c:f>Traces!$O$45:$P$45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Traces!$O$47:$P$47</c:f>
              <c:numCache/>
            </c:numRef>
          </c:xVal>
          <c:yVal>
            <c:numRef>
              <c:f>Traces!$O$48:$P$48</c:f>
              <c:numCache/>
            </c:numRef>
          </c:yVal>
          <c:smooth val="1"/>
        </c:ser>
        <c:ser>
          <c:idx val="7"/>
          <c:order val="7"/>
          <c:tx>
            <c:v>CURSr&amp;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1"/>
        </c:ser>
        <c:ser>
          <c:idx val="8"/>
          <c:order val="8"/>
          <c:tx>
            <c:v>CURS2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9"/>
          <c:order val="9"/>
          <c:tx>
            <c:v>curs2y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Traces!$J$59:$K$59</c:f>
              <c:numCache/>
            </c:numRef>
          </c:xVal>
          <c:yVal>
            <c:numRef>
              <c:f>Traces!$J$60:$K$60</c:f>
              <c:numCache/>
            </c:numRef>
          </c:yVal>
          <c:smooth val="1"/>
        </c:ser>
        <c:ser>
          <c:idx val="10"/>
          <c:order val="10"/>
          <c:tx>
            <c:v>curs2x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Traces!$J$57:$K$57</c:f>
              <c:numCache/>
            </c:numRef>
          </c:xVal>
          <c:yVal>
            <c:numRef>
              <c:f>Traces!$J$58:$K$58</c:f>
              <c:numCache/>
            </c:numRef>
          </c:yVal>
          <c:smooth val="1"/>
        </c:ser>
        <c:axId val="35919044"/>
        <c:axId val="54835941"/>
      </c:scatterChart>
      <c:valAx>
        <c:axId val="35919044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 val="autoZero"/>
        <c:crossBetween val="midCat"/>
        <c:dispUnits/>
        <c:majorUnit val="5"/>
        <c:minorUnit val="1"/>
      </c:valAx>
      <c:valAx>
        <c:axId val="54835941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35919044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1"/>
          <c:order val="1"/>
          <c:tx>
            <c:v>Sinus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2"/>
          <c:order val="2"/>
          <c:tx>
            <c:v>Cosinus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Traces!$D$46:$F$46</c:f>
              <c:numCache/>
            </c:numRef>
          </c:yVal>
          <c:smooth val="0"/>
        </c:ser>
        <c:ser>
          <c:idx val="3"/>
          <c:order val="3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Traces!$L$54:$M$54</c:f>
              <c:numCache/>
            </c:numRef>
          </c:xVal>
          <c:yVal>
            <c:numRef>
              <c:f>Traces!$L$55:$M$55</c:f>
              <c:numCache/>
            </c:numRef>
          </c:yVal>
          <c:smooth val="0"/>
        </c:ser>
        <c:ser>
          <c:idx val="4"/>
          <c:order val="4"/>
          <c:tx>
            <c:v>curseur2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Traces!$L$56:$M$56</c:f>
              <c:numCache/>
            </c:numRef>
          </c:xVal>
          <c:yVal>
            <c:numRef>
              <c:f>Traces!$L$57:$M$57</c:f>
              <c:numCache/>
            </c:numRef>
          </c:yVal>
          <c:smooth val="0"/>
        </c:ser>
        <c:ser>
          <c:idx val="5"/>
          <c:order val="5"/>
          <c:tx>
            <c:v>cosilir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Traces!$D$47:$D$48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6"/>
          <c:order val="6"/>
          <c:tx>
            <c:v>cercleR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Traces!$H$224:$H$272</c:f>
              <c:numCache/>
            </c:numRef>
          </c:xVal>
          <c:yVal>
            <c:numRef>
              <c:f>Traces!$I$224:$I$272</c:f>
              <c:numCache/>
            </c:numRef>
          </c:yVal>
          <c:smooth val="1"/>
        </c:ser>
        <c:ser>
          <c:idx val="7"/>
          <c:order val="7"/>
          <c:tx>
            <c:v>CercleRR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Traces!$J$224:$J$272</c:f>
              <c:numCache/>
            </c:numRef>
          </c:xVal>
          <c:yVal>
            <c:numRef>
              <c:f>Traces!$K$224:$K$272</c:f>
              <c:numCache/>
            </c:numRef>
          </c:yVal>
          <c:smooth val="1"/>
        </c:ser>
        <c:ser>
          <c:idx val="8"/>
          <c:order val="8"/>
          <c:tx>
            <c:v>cursrr1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Traces!$L$61:$M$61</c:f>
              <c:numCache/>
            </c:numRef>
          </c:xVal>
          <c:yVal>
            <c:numRef>
              <c:f>Traces!$L$62:$M$62</c:f>
              <c:numCache/>
            </c:numRef>
          </c:yVal>
          <c:smooth val="0"/>
        </c:ser>
        <c:ser>
          <c:idx val="9"/>
          <c:order val="9"/>
          <c:tx>
            <c:v>CUSRR2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Traces!$L$63:$M$63</c:f>
              <c:numCache/>
            </c:numRef>
          </c:xVal>
          <c:yVal>
            <c:numRef>
              <c:f>Traces!$L$64:$M$64</c:f>
              <c:numCache/>
            </c:numRef>
          </c:yVal>
          <c:smooth val="0"/>
        </c:ser>
        <c:ser>
          <c:idx val="10"/>
          <c:order val="10"/>
          <c:tx>
            <c:v>SINrr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0"/>
        </c:ser>
        <c:ser>
          <c:idx val="11"/>
          <c:order val="1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Traces!$W$47:$Y$47</c:f>
              <c:numCache/>
            </c:numRef>
          </c:xVal>
          <c:yVal>
            <c:numRef>
              <c:f>Traces!$Z$47:$AB$47</c:f>
              <c:numCache/>
            </c:numRef>
          </c:yVal>
          <c:smooth val="0"/>
        </c:ser>
        <c:ser>
          <c:idx val="12"/>
          <c:order val="12"/>
          <c:tx>
            <c:v>FB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Traces!$W$45:$Y$45</c:f>
              <c:numCache/>
            </c:numRef>
          </c:xVal>
          <c:yVal>
            <c:numRef>
              <c:f>Traces!$Z$45:$AB$45</c:f>
              <c:numCache/>
            </c:numRef>
          </c:yVal>
          <c:smooth val="0"/>
        </c:ser>
        <c:axId val="23761422"/>
        <c:axId val="12526207"/>
      </c:scatterChart>
      <c:valAx>
        <c:axId val="23761422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00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526207"/>
        <c:crosses val="autoZero"/>
        <c:crossBetween val="midCat"/>
        <c:dispUnits/>
      </c:valAx>
      <c:valAx>
        <c:axId val="12526207"/>
        <c:scaling>
          <c:orientation val="minMax"/>
          <c:max val="1"/>
          <c:min val="-1"/>
        </c:scaling>
        <c:axPos val="l"/>
        <c:majorGridlines>
          <c:spPr>
            <a:ln w="127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00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761422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28575</xdr:rowOff>
    </xdr:from>
    <xdr:to>
      <xdr:col>11</xdr:col>
      <xdr:colOff>95250</xdr:colOff>
      <xdr:row>31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628650" y="1485900"/>
          <a:ext cx="7848600" cy="4781550"/>
          <a:chOff x="76" y="59"/>
          <a:chExt cx="897" cy="44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" y="59"/>
            <a:ext cx="439" cy="2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" y="287"/>
            <a:ext cx="425" cy="2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8" y="103"/>
            <a:ext cx="455" cy="2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0</xdr:row>
      <xdr:rowOff>152400</xdr:rowOff>
    </xdr:from>
    <xdr:to>
      <xdr:col>12</xdr:col>
      <xdr:colOff>180975</xdr:colOff>
      <xdr:row>9</xdr:row>
      <xdr:rowOff>142875</xdr:rowOff>
    </xdr:to>
    <xdr:sp>
      <xdr:nvSpPr>
        <xdr:cNvPr id="5" name="WordArt 6"/>
        <xdr:cNvSpPr>
          <a:spLocks/>
        </xdr:cNvSpPr>
      </xdr:nvSpPr>
      <xdr:spPr>
        <a:xfrm>
          <a:off x="66675" y="152400"/>
          <a:ext cx="9258300" cy="1447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Normal3" dir="l"/>
          </a:scene3d>
          <a:sp3d extrusionH="49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latin typeface="Impact"/>
              <a:cs typeface="Impact"/>
            </a:rPr>
            <a:t>Vecteurs de Fresnel et Déphasages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10</xdr:row>
      <xdr:rowOff>28575</xdr:rowOff>
    </xdr:from>
    <xdr:to>
      <xdr:col>17</xdr:col>
      <xdr:colOff>47625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71875" y="1457325"/>
        <a:ext cx="57531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9</xdr:row>
      <xdr:rowOff>66675</xdr:rowOff>
    </xdr:from>
    <xdr:to>
      <xdr:col>3</xdr:col>
      <xdr:colOff>323850</xdr:colOff>
      <xdr:row>9</xdr:row>
      <xdr:rowOff>66675</xdr:rowOff>
    </xdr:to>
    <xdr:sp>
      <xdr:nvSpPr>
        <xdr:cNvPr id="2" name="Line 7"/>
        <xdr:cNvSpPr>
          <a:spLocks/>
        </xdr:cNvSpPr>
      </xdr:nvSpPr>
      <xdr:spPr>
        <a:xfrm>
          <a:off x="695325" y="1323975"/>
          <a:ext cx="1323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9</xdr:row>
      <xdr:rowOff>57150</xdr:rowOff>
    </xdr:from>
    <xdr:to>
      <xdr:col>9</xdr:col>
      <xdr:colOff>104775</xdr:colOff>
      <xdr:row>9</xdr:row>
      <xdr:rowOff>57150</xdr:rowOff>
    </xdr:to>
    <xdr:sp>
      <xdr:nvSpPr>
        <xdr:cNvPr id="3" name="Line 8"/>
        <xdr:cNvSpPr>
          <a:spLocks/>
        </xdr:cNvSpPr>
      </xdr:nvSpPr>
      <xdr:spPr>
        <a:xfrm>
          <a:off x="2847975" y="1314450"/>
          <a:ext cx="18097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38100</xdr:rowOff>
    </xdr:from>
    <xdr:to>
      <xdr:col>7</xdr:col>
      <xdr:colOff>638175</xdr:colOff>
      <xdr:row>32</xdr:row>
      <xdr:rowOff>66675</xdr:rowOff>
    </xdr:to>
    <xdr:graphicFrame>
      <xdr:nvGraphicFramePr>
        <xdr:cNvPr id="4" name="Chart 9"/>
        <xdr:cNvGraphicFramePr/>
      </xdr:nvGraphicFramePr>
      <xdr:xfrm>
        <a:off x="123825" y="1466850"/>
        <a:ext cx="3543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114300</xdr:colOff>
      <xdr:row>5</xdr:row>
      <xdr:rowOff>66675</xdr:rowOff>
    </xdr:from>
    <xdr:to>
      <xdr:col>13</xdr:col>
      <xdr:colOff>352425</xdr:colOff>
      <xdr:row>6</xdr:row>
      <xdr:rowOff>76200</xdr:rowOff>
    </xdr:to>
    <xdr:sp macro="[0]!Macro1">
      <xdr:nvSpPr>
        <xdr:cNvPr id="5" name="Text Box 10"/>
        <xdr:cNvSpPr txBox="1">
          <a:spLocks noChangeArrowheads="1"/>
        </xdr:cNvSpPr>
      </xdr:nvSpPr>
      <xdr:spPr>
        <a:xfrm>
          <a:off x="4810125" y="638175"/>
          <a:ext cx="1771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 automatique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G25:L31"/>
  <sheetViews>
    <sheetView showGridLines="0" showRowColHeaders="0" tabSelected="1" zoomScalePageLayoutView="0" workbookViewId="0" topLeftCell="A5">
      <selection activeCell="O22" sqref="O22"/>
    </sheetView>
  </sheetViews>
  <sheetFormatPr defaultColWidth="11.421875" defaultRowHeight="12.75"/>
  <cols>
    <col min="1" max="16384" width="11.421875" style="37" customWidth="1"/>
  </cols>
  <sheetData>
    <row r="25" spans="10:12" ht="23.25">
      <c r="J25" s="73" t="s">
        <v>24</v>
      </c>
      <c r="K25" s="73"/>
      <c r="L25" s="73"/>
    </row>
    <row r="26" spans="10:12" ht="23.25">
      <c r="J26" s="73"/>
      <c r="K26" s="73"/>
      <c r="L26" s="73"/>
    </row>
    <row r="27" spans="10:12" ht="23.25">
      <c r="J27" s="73"/>
      <c r="K27" s="73"/>
      <c r="L27" s="73"/>
    </row>
    <row r="28" spans="7:10" ht="27.75">
      <c r="G28" s="72" t="s">
        <v>23</v>
      </c>
      <c r="H28" s="72"/>
      <c r="I28" s="72"/>
      <c r="J28" s="72"/>
    </row>
    <row r="29" spans="7:10" ht="27.75">
      <c r="G29" s="72"/>
      <c r="H29" s="72"/>
      <c r="I29" s="72"/>
      <c r="J29" s="72"/>
    </row>
    <row r="30" spans="7:10" ht="27.75">
      <c r="G30" s="72"/>
      <c r="H30" s="72"/>
      <c r="I30" s="72"/>
      <c r="J30" s="72"/>
    </row>
    <row r="31" spans="7:10" ht="27.75">
      <c r="G31" s="72"/>
      <c r="H31" s="72"/>
      <c r="I31" s="72"/>
      <c r="J31" s="72"/>
    </row>
  </sheetData>
  <sheetProtection password="F523" sheet="1" objects="1" scenarios="1"/>
  <mergeCells count="2">
    <mergeCell ref="G28:J31"/>
    <mergeCell ref="J25:L2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C473"/>
  <sheetViews>
    <sheetView showRowColHeaders="0" zoomScalePageLayoutView="0" workbookViewId="0" topLeftCell="A1">
      <selection activeCell="R6" sqref="R6"/>
    </sheetView>
  </sheetViews>
  <sheetFormatPr defaultColWidth="9.140625" defaultRowHeight="12.75"/>
  <cols>
    <col min="1" max="1" width="1.7109375" style="0" customWidth="1"/>
    <col min="2" max="2" width="12.28125" style="0" customWidth="1"/>
    <col min="3" max="4" width="11.421875" style="0" customWidth="1"/>
    <col min="5" max="5" width="3.57421875" style="0" hidden="1" customWidth="1"/>
    <col min="6" max="6" width="8.57421875" style="0" customWidth="1"/>
    <col min="7" max="7" width="1.7109375" style="0" hidden="1" customWidth="1"/>
    <col min="8" max="9" width="11.421875" style="0" customWidth="1"/>
    <col min="10" max="10" width="1.57421875" style="0" customWidth="1"/>
    <col min="11" max="11" width="0.5625" style="0" customWidth="1"/>
    <col min="12" max="12" width="11.57421875" style="0" customWidth="1"/>
    <col min="13" max="17" width="11.421875" style="0" customWidth="1"/>
    <col min="18" max="18" width="2.7109375" style="0" customWidth="1"/>
    <col min="19" max="145" width="11.421875" style="37" customWidth="1"/>
    <col min="146" max="16384" width="11.421875" style="0" customWidth="1"/>
  </cols>
  <sheetData>
    <row r="1" spans="2:17" s="36" customFormat="1" ht="23.25">
      <c r="B1" s="77" t="s">
        <v>20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8" ht="6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8" ht="15" customHeight="1" thickBot="1">
      <c r="A3" s="37"/>
      <c r="B3" s="79" t="s">
        <v>12</v>
      </c>
      <c r="C3" s="80"/>
      <c r="D3" s="80"/>
      <c r="E3" s="80"/>
      <c r="F3" s="80"/>
      <c r="G3" s="80"/>
      <c r="H3" s="80"/>
      <c r="I3" s="80"/>
      <c r="J3" s="80"/>
      <c r="K3" s="80"/>
      <c r="L3" s="74" t="s">
        <v>19</v>
      </c>
      <c r="M3" s="75"/>
      <c r="N3" s="75"/>
      <c r="O3" s="75"/>
      <c r="P3" s="75"/>
      <c r="Q3" s="7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3.5" hidden="1" thickBot="1">
      <c r="A4" s="37"/>
      <c r="B4" s="6"/>
      <c r="C4" s="7"/>
      <c r="D4" s="7"/>
      <c r="E4" s="7"/>
      <c r="F4" s="7"/>
      <c r="G4" s="7"/>
      <c r="H4" s="7"/>
      <c r="I4" s="7"/>
      <c r="J4" s="7"/>
      <c r="K4" s="7"/>
      <c r="L4" s="39"/>
      <c r="M4" s="40"/>
      <c r="N4" s="40"/>
      <c r="O4" s="40"/>
      <c r="P4" s="41"/>
      <c r="Q4" s="62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3.5" hidden="1" thickBot="1">
      <c r="A5" s="37"/>
      <c r="B5" s="6"/>
      <c r="C5" s="7"/>
      <c r="D5" s="7"/>
      <c r="E5" s="7"/>
      <c r="F5" s="7"/>
      <c r="G5" s="7"/>
      <c r="H5" s="7"/>
      <c r="I5" s="7"/>
      <c r="J5" s="7"/>
      <c r="K5" s="7"/>
      <c r="L5" s="39"/>
      <c r="M5" s="40"/>
      <c r="N5" s="40"/>
      <c r="O5" s="40"/>
      <c r="P5" s="41">
        <v>6</v>
      </c>
      <c r="Q5" s="62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16.5" thickBot="1">
      <c r="A6" s="37"/>
      <c r="B6" s="8" t="s">
        <v>13</v>
      </c>
      <c r="C6" s="9">
        <f>f</f>
        <v>70</v>
      </c>
      <c r="D6" s="10"/>
      <c r="E6" s="10"/>
      <c r="F6" s="81" t="s">
        <v>14</v>
      </c>
      <c r="G6" s="82"/>
      <c r="H6" s="11" t="str">
        <f>2*C6&amp;" P"</f>
        <v>140 P</v>
      </c>
      <c r="I6" s="12" t="s">
        <v>15</v>
      </c>
      <c r="J6" s="10"/>
      <c r="K6" s="60"/>
      <c r="L6" s="42"/>
      <c r="M6" s="43"/>
      <c r="N6" s="43"/>
      <c r="O6" s="43"/>
      <c r="P6" s="43"/>
      <c r="Q6" s="63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0.25" thickBot="1">
      <c r="A7" s="37"/>
      <c r="B7" s="13" t="s">
        <v>16</v>
      </c>
      <c r="C7" s="14">
        <f>D7/10</f>
        <v>0.9</v>
      </c>
      <c r="D7" s="15">
        <v>9</v>
      </c>
      <c r="E7" s="15"/>
      <c r="F7" s="16" t="s">
        <v>17</v>
      </c>
      <c r="G7" s="17"/>
      <c r="H7" s="18">
        <f>P5/10</f>
        <v>0.6</v>
      </c>
      <c r="I7" s="19"/>
      <c r="J7" s="20"/>
      <c r="K7" s="61"/>
      <c r="L7" s="42"/>
      <c r="M7" s="43"/>
      <c r="N7" s="43"/>
      <c r="O7" s="78" t="s">
        <v>21</v>
      </c>
      <c r="P7" s="78"/>
      <c r="Q7" s="64">
        <v>340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0.75" customHeight="1" thickBot="1">
      <c r="A8" s="37"/>
      <c r="B8" s="21"/>
      <c r="C8" s="22"/>
      <c r="D8" s="22"/>
      <c r="E8" s="22"/>
      <c r="F8" s="23"/>
      <c r="G8" s="24"/>
      <c r="H8" s="24"/>
      <c r="I8" s="25"/>
      <c r="J8" s="25"/>
      <c r="K8" s="7"/>
      <c r="L8" s="42"/>
      <c r="M8" s="66"/>
      <c r="N8" s="67"/>
      <c r="O8" s="68"/>
      <c r="P8" s="43"/>
      <c r="Q8" s="64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ht="16.5" thickBot="1">
      <c r="A9" s="37"/>
      <c r="B9" s="26" t="s">
        <v>18</v>
      </c>
      <c r="C9" s="27">
        <v>0</v>
      </c>
      <c r="D9" s="28"/>
      <c r="E9" s="28"/>
      <c r="F9" s="29" t="s">
        <v>18</v>
      </c>
      <c r="G9" s="24"/>
      <c r="H9" s="30">
        <f>(a-180)</f>
        <v>45</v>
      </c>
      <c r="I9" s="25"/>
      <c r="J9" s="31"/>
      <c r="K9" s="7"/>
      <c r="L9" s="42"/>
      <c r="M9" s="69" t="s">
        <v>7</v>
      </c>
      <c r="N9" s="70">
        <f>B*10^-1</f>
        <v>34</v>
      </c>
      <c r="O9" s="71" t="s">
        <v>8</v>
      </c>
      <c r="P9" s="43"/>
      <c r="Q9" s="64">
        <v>225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3.5" thickBot="1">
      <c r="A10" s="37"/>
      <c r="B10" s="32"/>
      <c r="C10" s="33"/>
      <c r="D10" s="33"/>
      <c r="E10" s="33"/>
      <c r="F10" s="34"/>
      <c r="G10" s="35"/>
      <c r="H10" s="35"/>
      <c r="I10" s="35"/>
      <c r="J10" s="35"/>
      <c r="K10" s="33"/>
      <c r="L10" s="44"/>
      <c r="M10" s="45"/>
      <c r="N10" s="45"/>
      <c r="O10" s="45"/>
      <c r="P10" s="45"/>
      <c r="Q10" s="6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18" ht="12.7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12.7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2.7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2.7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2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2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2.7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2.7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2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s="5" customFormat="1" ht="12.7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pans="17:22" s="5" customFormat="1" ht="12.75">
      <c r="Q40" s="3"/>
      <c r="R40" s="3"/>
      <c r="S40" s="2"/>
      <c r="T40" s="2"/>
      <c r="U40" s="2"/>
      <c r="V40" s="3"/>
    </row>
    <row r="41" spans="17:22" s="5" customFormat="1" ht="12.75">
      <c r="Q41" s="3"/>
      <c r="R41" s="3"/>
      <c r="S41" s="47" t="s">
        <v>9</v>
      </c>
      <c r="T41" s="48">
        <v>0.1</v>
      </c>
      <c r="U41" s="2"/>
      <c r="V41" s="3"/>
    </row>
    <row r="42" spans="17:22" s="5" customFormat="1" ht="12.75">
      <c r="Q42" s="3"/>
      <c r="R42" s="3"/>
      <c r="S42" s="47" t="s">
        <v>10</v>
      </c>
      <c r="T42" s="49">
        <v>18</v>
      </c>
      <c r="U42" s="4">
        <f>T42/180*PI()</f>
        <v>0.3141592653589793</v>
      </c>
      <c r="V42" s="3"/>
    </row>
    <row r="43" spans="1:22" s="5" customFormat="1" ht="12.75">
      <c r="A43" s="46" t="s">
        <v>0</v>
      </c>
      <c r="B43" s="46" t="s">
        <v>1</v>
      </c>
      <c r="C43" s="46" t="s">
        <v>2</v>
      </c>
      <c r="D43" s="46" t="s">
        <v>3</v>
      </c>
      <c r="E43" s="46"/>
      <c r="F43" s="46" t="s">
        <v>4</v>
      </c>
      <c r="G43" s="46"/>
      <c r="H43" s="46" t="s">
        <v>5</v>
      </c>
      <c r="I43" s="46"/>
      <c r="J43" s="46">
        <v>70</v>
      </c>
      <c r="K43" s="46"/>
      <c r="L43" s="46"/>
      <c r="M43" s="46"/>
      <c r="N43" s="50">
        <f>IF(A44&lt;$H$100,RR*SIN(w*A44+0),NA())</f>
        <v>0</v>
      </c>
      <c r="O43" s="5">
        <f>A44*10^3</f>
        <v>0</v>
      </c>
      <c r="Q43" s="3"/>
      <c r="R43" s="3"/>
      <c r="S43" s="3"/>
      <c r="T43" s="3"/>
      <c r="U43" s="3"/>
      <c r="V43" s="3"/>
    </row>
    <row r="44" spans="1:29" s="5" customFormat="1" ht="13.5">
      <c r="A44" s="46">
        <v>0</v>
      </c>
      <c r="B44" s="46">
        <f>IF(A44&lt;$H$100,R*SIN(w*A44+$H$102),NA())</f>
        <v>0.42426406871192845</v>
      </c>
      <c r="C44" s="46">
        <f>A44*10^3</f>
        <v>0</v>
      </c>
      <c r="D44" s="46">
        <v>0</v>
      </c>
      <c r="E44" s="46"/>
      <c r="F44" s="46">
        <v>0</v>
      </c>
      <c r="G44" s="46"/>
      <c r="H44" s="46" t="s">
        <v>6</v>
      </c>
      <c r="I44" s="46"/>
      <c r="J44" s="46">
        <f>2*PI()*f</f>
        <v>439.822971502571</v>
      </c>
      <c r="K44" s="46"/>
      <c r="L44" s="46"/>
      <c r="M44" s="46"/>
      <c r="N44" s="50">
        <f aca="true" t="shared" si="0" ref="N44:N107">IF(A45&lt;$H$100,RR*SIN(w*A45+0),NA())</f>
        <v>0.039571306486078414</v>
      </c>
      <c r="O44" s="5">
        <f aca="true" t="shared" si="1" ref="O44:O107">A45*10^3</f>
        <v>0.1</v>
      </c>
      <c r="P44" s="51"/>
      <c r="Q44" s="2"/>
      <c r="R44" s="2"/>
      <c r="S44" s="3"/>
      <c r="T44" s="52">
        <f>D44</f>
        <v>0</v>
      </c>
      <c r="U44" s="52">
        <f>F44</f>
        <v>0</v>
      </c>
      <c r="V44" s="53" t="s">
        <v>11</v>
      </c>
      <c r="W44" s="3"/>
      <c r="X44" s="3"/>
      <c r="Y44" s="3"/>
      <c r="Z44" s="3"/>
      <c r="AA44" s="3"/>
      <c r="AB44" s="3"/>
      <c r="AC44" s="3"/>
    </row>
    <row r="45" spans="1:29" s="5" customFormat="1" ht="13.5">
      <c r="A45" s="46">
        <v>0.0001</v>
      </c>
      <c r="B45" s="46">
        <f aca="true" t="shared" si="2" ref="B45:B57">IF(A45&lt;$H$100,R*SIN(w*A45+$H$102),NA())</f>
        <v>0.44250787041490436</v>
      </c>
      <c r="C45" s="46">
        <f>A45*10^3</f>
        <v>0.1</v>
      </c>
      <c r="D45" s="46">
        <f>R*COS(w*$H$100+H102)</f>
        <v>-0.5997039362194388</v>
      </c>
      <c r="E45" s="46"/>
      <c r="F45" s="46">
        <f>R*SIN(w*$H$100+H102)</f>
        <v>-0.018846455446877564</v>
      </c>
      <c r="G45" s="46"/>
      <c r="H45" s="46"/>
      <c r="I45" s="46"/>
      <c r="J45" s="46">
        <f>H100*10^3</f>
        <v>34</v>
      </c>
      <c r="K45" s="46"/>
      <c r="L45" s="46">
        <v>0</v>
      </c>
      <c r="M45" s="46"/>
      <c r="N45" s="50">
        <f t="shared" si="0"/>
        <v>0.07906607689566886</v>
      </c>
      <c r="O45" s="5">
        <f t="shared" si="1"/>
        <v>0.2</v>
      </c>
      <c r="P45" s="54"/>
      <c r="Q45" s="55">
        <f>T45-T44</f>
        <v>-0.5997039362194388</v>
      </c>
      <c r="R45" s="56">
        <f>U45-U44</f>
        <v>-0.018846455446877564</v>
      </c>
      <c r="S45" s="3"/>
      <c r="T45" s="52">
        <f>D45</f>
        <v>-0.5997039362194388</v>
      </c>
      <c r="U45" s="52">
        <f>F45</f>
        <v>-0.018846455446877564</v>
      </c>
      <c r="V45" s="53">
        <f>SQRT(Q45*Q45+R45*R45)</f>
        <v>0.6</v>
      </c>
      <c r="W45" s="2">
        <f>IF(AND(Q45=0,R45=0),0,(if*(-Q45*COS(angf)+R45*SIN(angf)))/V45+T45)</f>
        <v>-0.5056158593240163</v>
      </c>
      <c r="X45" s="2">
        <f>IF(AND(Q45=0,R45=0),0,T45)</f>
        <v>-0.5997039362194388</v>
      </c>
      <c r="Y45" s="2">
        <f>IF(AND(Q45=0,R45=0),0,if*(-Q45*COS(angf)-R45*SIN(angf))/V45+T45)</f>
        <v>-0.5036745676517446</v>
      </c>
      <c r="Z45" s="2">
        <f>IF(AND(Q45=0,R45=0),0,(if*(-R45*COS(angf)-Q45*SIN(angf)))/V45+U45)</f>
        <v>0.015027336577651668</v>
      </c>
      <c r="AA45" s="2">
        <f>IF(AND(Q45=0,R45=0),0,U45)</f>
        <v>-0.018846455446877564</v>
      </c>
      <c r="AB45" s="2">
        <f>IF(AND(Q45=0,R45=0),0,if*(-R45*COS(angf)+Q45*SIN(angf))/V45+U45)</f>
        <v>-0.04674556605080039</v>
      </c>
      <c r="AC45" s="3"/>
    </row>
    <row r="46" spans="1:29" s="5" customFormat="1" ht="13.5">
      <c r="A46" s="46">
        <v>0.0002</v>
      </c>
      <c r="B46" s="46">
        <f t="shared" si="2"/>
        <v>0.45989580408560987</v>
      </c>
      <c r="C46" s="46">
        <f aca="true" t="shared" si="3" ref="C46:C109">A46*10^3</f>
        <v>0.2</v>
      </c>
      <c r="D46" s="46">
        <v>0</v>
      </c>
      <c r="E46" s="46"/>
      <c r="F46" s="46">
        <v>0</v>
      </c>
      <c r="G46" s="46"/>
      <c r="H46" s="46"/>
      <c r="I46" s="46"/>
      <c r="J46" s="46">
        <v>0</v>
      </c>
      <c r="K46" s="46">
        <v>0</v>
      </c>
      <c r="L46" s="46">
        <v>0</v>
      </c>
      <c r="M46" s="46"/>
      <c r="N46" s="50">
        <f t="shared" si="0"/>
        <v>0.11840792318305424</v>
      </c>
      <c r="O46" s="5">
        <f t="shared" si="1"/>
        <v>0.3</v>
      </c>
      <c r="P46" s="54"/>
      <c r="Q46" s="2"/>
      <c r="R46" s="2"/>
      <c r="S46" s="3"/>
      <c r="T46" s="57">
        <f>D47</f>
        <v>0</v>
      </c>
      <c r="U46" s="57">
        <f>F47</f>
        <v>0</v>
      </c>
      <c r="V46" s="53">
        <f>SQRT(Q46*Q46+R46*R46)</f>
        <v>0</v>
      </c>
      <c r="W46" s="2">
        <f>IF(AND(Q46=0,R46=0),0,(if*(-Q46*COS(angf)+R46*SIN(angf)))/V46+T46)</f>
        <v>0</v>
      </c>
      <c r="X46" s="2">
        <f>IF(AND(Q46=0,R46=0),0,T46)</f>
        <v>0</v>
      </c>
      <c r="Y46" s="2">
        <f>IF(AND(Q46=0,R46=0),0,if*(-Q46*COS(angf)-R46*SIN(angf))/V46+T46)</f>
        <v>0</v>
      </c>
      <c r="Z46" s="2">
        <f>IF(AND(Q46=0,R46=0),0,(if*(-R46*COS(angf)-Q46*SIN(angf)))/V46+U46)</f>
        <v>0</v>
      </c>
      <c r="AA46" s="2">
        <f>IF(AND(Q46=0,R46=0),0,U46)</f>
        <v>0</v>
      </c>
      <c r="AB46" s="2">
        <f>IF(AND(Q46=0,R46=0),0,if*(-R46*COS(angf)+Q46*SIN(angf))/V46+U46)</f>
        <v>0</v>
      </c>
      <c r="AC46" s="3"/>
    </row>
    <row r="47" spans="1:29" s="5" customFormat="1" ht="13.5">
      <c r="A47" s="46">
        <v>0.0003</v>
      </c>
      <c r="B47" s="46">
        <f t="shared" si="2"/>
        <v>0.47639423918870116</v>
      </c>
      <c r="C47" s="46">
        <f t="shared" si="3"/>
        <v>0.3</v>
      </c>
      <c r="D47" s="46">
        <v>0</v>
      </c>
      <c r="E47" s="46"/>
      <c r="F47" s="46">
        <v>0</v>
      </c>
      <c r="G47" s="46"/>
      <c r="H47" s="46"/>
      <c r="I47" s="46"/>
      <c r="J47" s="46"/>
      <c r="K47" s="46"/>
      <c r="L47" s="46"/>
      <c r="M47" s="46"/>
      <c r="N47" s="50">
        <f t="shared" si="0"/>
        <v>0.15752075307774843</v>
      </c>
      <c r="O47" s="5">
        <f t="shared" si="1"/>
        <v>0.4</v>
      </c>
      <c r="P47" s="54"/>
      <c r="Q47" s="55">
        <f>T47-T46</f>
        <v>-0.6560717646792705</v>
      </c>
      <c r="R47" s="56">
        <f>U47-U46</f>
        <v>0.6160923953358197</v>
      </c>
      <c r="S47" s="3"/>
      <c r="T47" s="57">
        <f>D48</f>
        <v>-0.6560717646792705</v>
      </c>
      <c r="U47" s="57">
        <f>F48</f>
        <v>0.6160923953358197</v>
      </c>
      <c r="V47" s="53">
        <f>SQRT(Q47*Q47+R47*R47)</f>
        <v>0.9</v>
      </c>
      <c r="W47" s="2">
        <f>IF(AND(Q47=0,R47=0),0,(if*(-Q47*COS(angf)+R47*SIN(angf)))/V47+T47)</f>
        <v>-0.5655890594326686</v>
      </c>
      <c r="X47" s="2">
        <f>IF(AND(Q47=0,R47=0),0,T47)</f>
        <v>-0.6560717646792705</v>
      </c>
      <c r="Y47" s="2">
        <f>IF(AND(Q47=0,R47=0),0,if*(-Q47*COS(angf)-R47*SIN(angf))/V47+T47)</f>
        <v>-0.6078963972690989</v>
      </c>
      <c r="Z47" s="2">
        <f>IF(AND(Q47=0,R47=0),0,(if*(-R47*COS(angf)-Q47*SIN(angf)))/V47+U47)</f>
        <v>0.5735144661793125</v>
      </c>
      <c r="AA47" s="2">
        <f>IF(AND(Q47=0,R47=0),0,U47)</f>
        <v>0.6160923953358197</v>
      </c>
      <c r="AB47" s="2">
        <f>IF(AND(Q47=0,R47=0),0,if*(-R47*COS(angf)+Q47*SIN(angf))/V47+U47)</f>
        <v>0.5284617273314334</v>
      </c>
      <c r="AC47" s="3"/>
    </row>
    <row r="48" spans="1:29" s="5" customFormat="1" ht="12.75">
      <c r="A48" s="46">
        <v>0.0004</v>
      </c>
      <c r="B48" s="46">
        <f t="shared" si="2"/>
        <v>0.4919712655952713</v>
      </c>
      <c r="C48" s="46">
        <f t="shared" si="3"/>
        <v>0.4</v>
      </c>
      <c r="D48" s="46">
        <f>RR*COS(w*$H$100)</f>
        <v>-0.6560717646792705</v>
      </c>
      <c r="E48" s="46"/>
      <c r="F48" s="46">
        <f>RR*SIN(w*$H$100)</f>
        <v>0.6160923953358197</v>
      </c>
      <c r="G48" s="46"/>
      <c r="H48" s="46"/>
      <c r="I48" s="46"/>
      <c r="J48" s="46">
        <f>$H$100*10^3</f>
        <v>34</v>
      </c>
      <c r="K48" s="46">
        <f>$H$100*10^3</f>
        <v>34</v>
      </c>
      <c r="L48" s="46">
        <f>J100*10^3</f>
        <v>0</v>
      </c>
      <c r="M48" s="46"/>
      <c r="N48" s="50">
        <f t="shared" si="0"/>
        <v>0.19632891725688828</v>
      </c>
      <c r="O48" s="5">
        <f t="shared" si="1"/>
        <v>0.5</v>
      </c>
      <c r="P48" s="54"/>
      <c r="Q48" s="3"/>
      <c r="R48" s="3"/>
      <c r="S48" s="3"/>
      <c r="T48" s="3">
        <f>D49</f>
        <v>0</v>
      </c>
      <c r="U48" s="57">
        <f>F49</f>
        <v>0</v>
      </c>
      <c r="V48" s="3"/>
      <c r="W48" s="3"/>
      <c r="X48" s="3"/>
      <c r="Y48" s="3"/>
      <c r="Z48" s="3"/>
      <c r="AA48" s="3"/>
      <c r="AB48" s="3"/>
      <c r="AC48" s="3"/>
    </row>
    <row r="49" spans="1:29" s="5" customFormat="1" ht="12.75">
      <c r="A49" s="46">
        <v>0.0005</v>
      </c>
      <c r="B49" s="46">
        <f t="shared" si="2"/>
        <v>0.5065967553012091</v>
      </c>
      <c r="C49" s="46">
        <f t="shared" si="3"/>
        <v>0.5</v>
      </c>
      <c r="D49" s="46">
        <v>0</v>
      </c>
      <c r="E49" s="46"/>
      <c r="F49" s="46">
        <v>0</v>
      </c>
      <c r="G49" s="46"/>
      <c r="H49" s="46"/>
      <c r="I49" s="46"/>
      <c r="J49" s="46">
        <v>0</v>
      </c>
      <c r="K49" s="46">
        <f>R*SIN(w*$H$100+$H$102)</f>
        <v>-0.018846455446877564</v>
      </c>
      <c r="L49" s="46">
        <f>R*SIN(w*$H$100+$H$102)</f>
        <v>-0.018846455446877564</v>
      </c>
      <c r="M49" s="46"/>
      <c r="N49" s="50">
        <f t="shared" si="0"/>
        <v>0.2347573556609072</v>
      </c>
      <c r="O49" s="5">
        <f t="shared" si="1"/>
        <v>0.6</v>
      </c>
      <c r="P49" s="4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5" customFormat="1" ht="12.75">
      <c r="A50" s="46">
        <v>0.0006</v>
      </c>
      <c r="B50" s="46">
        <f t="shared" si="2"/>
        <v>0.520242420698694</v>
      </c>
      <c r="C50" s="46">
        <f t="shared" si="3"/>
        <v>0.6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50">
        <f t="shared" si="0"/>
        <v>0.27273174266949657</v>
      </c>
      <c r="O50" s="5">
        <f t="shared" si="1"/>
        <v>0.7</v>
      </c>
      <c r="P50" s="4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16" s="5" customFormat="1" ht="12.75">
      <c r="A51" s="46">
        <v>0.0007</v>
      </c>
      <c r="B51" s="46">
        <f t="shared" si="2"/>
        <v>0.5328818692881266</v>
      </c>
      <c r="C51" s="46">
        <f t="shared" si="3"/>
        <v>0.7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50">
        <f t="shared" si="0"/>
        <v>0.3101786308570654</v>
      </c>
      <c r="O51" s="5">
        <f t="shared" si="1"/>
        <v>0.8</v>
      </c>
      <c r="P51" s="46"/>
    </row>
    <row r="52" spans="1:16" s="5" customFormat="1" ht="12.75">
      <c r="A52" s="46">
        <v>0.0008</v>
      </c>
      <c r="B52" s="46">
        <f t="shared" si="2"/>
        <v>0.5444906547246701</v>
      </c>
      <c r="C52" s="46">
        <f t="shared" si="3"/>
        <v>0.8</v>
      </c>
      <c r="D52" s="46"/>
      <c r="E52" s="46"/>
      <c r="F52" s="46"/>
      <c r="G52" s="46"/>
      <c r="H52" s="46"/>
      <c r="I52" s="46"/>
      <c r="J52" s="46">
        <v>0</v>
      </c>
      <c r="K52" s="46">
        <f>$H$100*10^3</f>
        <v>34</v>
      </c>
      <c r="L52" s="46"/>
      <c r="M52" s="46"/>
      <c r="N52" s="50">
        <f t="shared" si="0"/>
        <v>0.34702559304965686</v>
      </c>
      <c r="O52" s="5">
        <f t="shared" si="1"/>
        <v>0.9</v>
      </c>
      <c r="P52" s="46"/>
    </row>
    <row r="53" spans="1:20" s="5" customFormat="1" ht="12.75">
      <c r="A53" s="46">
        <v>0.0009</v>
      </c>
      <c r="B53" s="46">
        <f t="shared" si="2"/>
        <v>0.5550463241006748</v>
      </c>
      <c r="C53" s="46">
        <f t="shared" si="3"/>
        <v>0.9</v>
      </c>
      <c r="D53" s="46"/>
      <c r="E53" s="46"/>
      <c r="F53" s="46"/>
      <c r="G53" s="46"/>
      <c r="H53" s="46"/>
      <c r="I53" s="46"/>
      <c r="J53" s="46">
        <f>R*SIN(w*$H$100+$H$102)</f>
        <v>-0.018846455446877564</v>
      </c>
      <c r="K53" s="46">
        <f>R*SIN(w*$H$100+$H$102)</f>
        <v>-0.018846455446877564</v>
      </c>
      <c r="L53" s="46"/>
      <c r="M53" s="46"/>
      <c r="N53" s="50">
        <f t="shared" si="0"/>
        <v>0.3832013624085654</v>
      </c>
      <c r="O53" s="5">
        <f t="shared" si="1"/>
        <v>1</v>
      </c>
      <c r="P53" s="46"/>
      <c r="T53" s="5">
        <f>if</f>
        <v>0.1</v>
      </c>
    </row>
    <row r="54" spans="1:16" s="5" customFormat="1" ht="12.75">
      <c r="A54" s="46">
        <v>0.001</v>
      </c>
      <c r="B54" s="46">
        <f t="shared" si="2"/>
        <v>0.5645284613725352</v>
      </c>
      <c r="C54" s="46">
        <f t="shared" si="3"/>
        <v>1</v>
      </c>
      <c r="D54" s="46"/>
      <c r="E54" s="46"/>
      <c r="F54" s="46"/>
      <c r="G54" s="46"/>
      <c r="H54" s="46"/>
      <c r="I54" s="46"/>
      <c r="J54" s="46"/>
      <c r="K54" s="46"/>
      <c r="L54" s="46">
        <v>0</v>
      </c>
      <c r="M54" s="46">
        <f>R*COS(w*$H$100+$H$102)</f>
        <v>-0.5997039362194388</v>
      </c>
      <c r="N54" s="50">
        <f t="shared" si="0"/>
        <v>0.4186359702697125</v>
      </c>
      <c r="O54" s="5">
        <f t="shared" si="1"/>
        <v>1.1</v>
      </c>
      <c r="P54" s="46"/>
    </row>
    <row r="55" spans="1:16" s="5" customFormat="1" ht="12.75">
      <c r="A55" s="46">
        <v>0.0011</v>
      </c>
      <c r="B55" s="46">
        <f t="shared" si="2"/>
        <v>0.5729187268479857</v>
      </c>
      <c r="C55" s="46">
        <f t="shared" si="3"/>
        <v>1.1</v>
      </c>
      <c r="D55" s="46"/>
      <c r="E55" s="46"/>
      <c r="F55" s="46"/>
      <c r="G55" s="46"/>
      <c r="H55" s="46"/>
      <c r="I55" s="46"/>
      <c r="J55" s="46"/>
      <c r="K55" s="46"/>
      <c r="L55" s="46">
        <f>R*SIN(w*$H$100+H102)</f>
        <v>-0.018846455446877564</v>
      </c>
      <c r="M55" s="46">
        <f>R*SIN(w*$H$100+H102)</f>
        <v>-0.018846455446877564</v>
      </c>
      <c r="N55" s="50">
        <f t="shared" si="0"/>
        <v>0.45326088147218474</v>
      </c>
      <c r="O55" s="5">
        <f t="shared" si="1"/>
        <v>1.2</v>
      </c>
      <c r="P55" s="46"/>
    </row>
    <row r="56" spans="1:16" s="5" customFormat="1" ht="12.75">
      <c r="A56" s="46">
        <v>0.0012</v>
      </c>
      <c r="B56" s="46">
        <f t="shared" si="2"/>
        <v>0.580200892657461</v>
      </c>
      <c r="C56" s="46">
        <f t="shared" si="3"/>
        <v>1.2</v>
      </c>
      <c r="D56" s="46"/>
      <c r="E56" s="46"/>
      <c r="F56" s="46"/>
      <c r="G56" s="46"/>
      <c r="H56" s="46"/>
      <c r="I56" s="46"/>
      <c r="J56" s="46"/>
      <c r="K56" s="46"/>
      <c r="L56" s="46">
        <f>R*COS(w*$H$100+H102)</f>
        <v>-0.5997039362194388</v>
      </c>
      <c r="M56" s="46">
        <f>R*COS(w*$H$100+$H$102)</f>
        <v>-0.5997039362194388</v>
      </c>
      <c r="N56" s="50">
        <f t="shared" si="0"/>
        <v>0.48700912691418824</v>
      </c>
      <c r="O56" s="5">
        <f t="shared" si="1"/>
        <v>1.3</v>
      </c>
      <c r="P56" s="46"/>
    </row>
    <row r="57" spans="1:16" s="5" customFormat="1" ht="12.75">
      <c r="A57" s="46">
        <v>0.0013</v>
      </c>
      <c r="B57" s="46">
        <f t="shared" si="2"/>
        <v>0.5863608741409161</v>
      </c>
      <c r="C57" s="46">
        <f t="shared" si="3"/>
        <v>1.3</v>
      </c>
      <c r="D57" s="46"/>
      <c r="E57" s="46"/>
      <c r="F57" s="46"/>
      <c r="G57" s="46"/>
      <c r="H57" s="46"/>
      <c r="I57" s="46"/>
      <c r="J57" s="46">
        <f>$H$100*10^3</f>
        <v>34</v>
      </c>
      <c r="K57" s="46">
        <f>$H$100*10^3</f>
        <v>34</v>
      </c>
      <c r="L57" s="46">
        <v>0</v>
      </c>
      <c r="M57" s="46">
        <f>R*SIN(w*$H$100+H102)</f>
        <v>-0.018846455446877564</v>
      </c>
      <c r="N57" s="50">
        <f t="shared" si="0"/>
        <v>0.5198154330800409</v>
      </c>
      <c r="O57" s="5">
        <f t="shared" si="1"/>
        <v>1.4</v>
      </c>
      <c r="P57" s="46"/>
    </row>
    <row r="58" spans="1:16" s="5" customFormat="1" ht="12.75">
      <c r="A58" s="46">
        <v>0.0014</v>
      </c>
      <c r="B58" s="46">
        <f>IF(A58&lt;$H$100,R*SIN(w*A58+$H$102),NA())</f>
        <v>0.5913867570893988</v>
      </c>
      <c r="C58" s="46">
        <f t="shared" si="3"/>
        <v>1.4</v>
      </c>
      <c r="D58" s="46"/>
      <c r="E58" s="46"/>
      <c r="F58" s="46"/>
      <c r="G58" s="46"/>
      <c r="H58" s="46"/>
      <c r="I58" s="46"/>
      <c r="J58" s="46">
        <v>0</v>
      </c>
      <c r="K58" s="46">
        <f>RR*SIN(w*$H$100)</f>
        <v>0.6160923953358197</v>
      </c>
      <c r="L58" s="46"/>
      <c r="M58" s="46"/>
      <c r="N58" s="50">
        <f t="shared" si="0"/>
        <v>0.5516163482876788</v>
      </c>
      <c r="O58" s="5">
        <f t="shared" si="1"/>
        <v>1.5</v>
      </c>
      <c r="P58" s="46"/>
    </row>
    <row r="59" spans="1:16" s="5" customFormat="1" ht="12.75">
      <c r="A59" s="46">
        <v>0.0015</v>
      </c>
      <c r="B59" s="46">
        <f aca="true" t="shared" si="4" ref="B59:B122">IF(A59&lt;$H$100,R*SIN(w*A59+$H$102),NA())</f>
        <v>0.5952688207886867</v>
      </c>
      <c r="C59" s="46">
        <f t="shared" si="3"/>
        <v>1.5</v>
      </c>
      <c r="D59" s="46"/>
      <c r="E59" s="46"/>
      <c r="F59" s="46"/>
      <c r="G59" s="46"/>
      <c r="H59" s="46"/>
      <c r="I59" s="46"/>
      <c r="J59" s="46">
        <v>0</v>
      </c>
      <c r="K59" s="46">
        <f>$H$100*10^3</f>
        <v>34</v>
      </c>
      <c r="L59" s="46"/>
      <c r="M59" s="46"/>
      <c r="N59" s="50">
        <f t="shared" si="0"/>
        <v>0.5823503654124998</v>
      </c>
      <c r="O59" s="5">
        <f t="shared" si="1"/>
        <v>1.6</v>
      </c>
      <c r="P59" s="46"/>
    </row>
    <row r="60" spans="1:16" s="5" customFormat="1" ht="12.75">
      <c r="A60" s="46">
        <v>0.0016</v>
      </c>
      <c r="B60" s="46">
        <f t="shared" si="4"/>
        <v>0.5979995568204179</v>
      </c>
      <c r="C60" s="46">
        <f t="shared" si="3"/>
        <v>1.6</v>
      </c>
      <c r="D60" s="46"/>
      <c r="E60" s="46"/>
      <c r="F60" s="46"/>
      <c r="G60" s="46"/>
      <c r="H60" s="46"/>
      <c r="I60" s="46"/>
      <c r="J60" s="46">
        <f>RR*SIN(w*$H$100)</f>
        <v>0.6160923953358197</v>
      </c>
      <c r="K60" s="46">
        <f>RR*SIN(w*$H$100)</f>
        <v>0.6160923953358197</v>
      </c>
      <c r="L60" s="46"/>
      <c r="M60" s="46"/>
      <c r="N60" s="50">
        <f t="shared" si="0"/>
        <v>0.6119580408501772</v>
      </c>
      <c r="O60" s="5">
        <f t="shared" si="1"/>
        <v>1.7</v>
      </c>
      <c r="P60" s="46"/>
    </row>
    <row r="61" spans="1:16" s="5" customFormat="1" ht="12.75">
      <c r="A61" s="46">
        <v>0.0017</v>
      </c>
      <c r="B61" s="46">
        <f t="shared" si="4"/>
        <v>0.5995736835843535</v>
      </c>
      <c r="C61" s="46">
        <f t="shared" si="3"/>
        <v>1.7</v>
      </c>
      <c r="D61" s="46"/>
      <c r="E61" s="46"/>
      <c r="F61" s="46"/>
      <c r="G61" s="46"/>
      <c r="H61" s="46"/>
      <c r="I61" s="46"/>
      <c r="J61" s="46"/>
      <c r="K61" s="46"/>
      <c r="L61" s="58">
        <v>0</v>
      </c>
      <c r="M61" s="58">
        <f>RR*COS(w*$H$100)</f>
        <v>-0.6560717646792705</v>
      </c>
      <c r="N61" s="50">
        <f t="shared" si="0"/>
        <v>0.6403821094883567</v>
      </c>
      <c r="O61" s="5">
        <f t="shared" si="1"/>
        <v>1.8</v>
      </c>
      <c r="P61" s="46"/>
    </row>
    <row r="62" spans="1:16" s="5" customFormat="1" ht="12.75">
      <c r="A62" s="46">
        <v>0.0018</v>
      </c>
      <c r="B62" s="46">
        <f t="shared" si="4"/>
        <v>0.5999881565136822</v>
      </c>
      <c r="C62" s="46">
        <f t="shared" si="3"/>
        <v>1.8</v>
      </c>
      <c r="D62" s="46"/>
      <c r="E62" s="46"/>
      <c r="F62" s="46"/>
      <c r="G62" s="46"/>
      <c r="H62" s="46"/>
      <c r="I62" s="46"/>
      <c r="J62" s="46"/>
      <c r="K62" s="46"/>
      <c r="L62" s="58">
        <f>RR*SIN(w*$H$100)</f>
        <v>0.6160923953358197</v>
      </c>
      <c r="M62" s="58">
        <f>RR*SIN(w*$H$100)</f>
        <v>0.6160923953358197</v>
      </c>
      <c r="N62" s="50">
        <f t="shared" si="0"/>
        <v>0.6675675954648653</v>
      </c>
      <c r="O62" s="5">
        <f t="shared" si="1"/>
        <v>1.9</v>
      </c>
      <c r="P62" s="46"/>
    </row>
    <row r="63" spans="1:16" s="5" customFormat="1" ht="12.75">
      <c r="A63" s="46">
        <v>0.0019</v>
      </c>
      <c r="B63" s="46">
        <f t="shared" si="4"/>
        <v>0.5992421739636105</v>
      </c>
      <c r="C63" s="46">
        <f t="shared" si="3"/>
        <v>1.9</v>
      </c>
      <c r="D63" s="46"/>
      <c r="E63" s="46"/>
      <c r="F63" s="46"/>
      <c r="G63" s="46"/>
      <c r="H63" s="46"/>
      <c r="I63" s="46"/>
      <c r="J63" s="46"/>
      <c r="K63" s="46"/>
      <c r="L63" s="46">
        <f>RR*COS(w*$H$100)</f>
        <v>-0.6560717646792705</v>
      </c>
      <c r="M63" s="46">
        <f>RR*COS(w*$H$100)</f>
        <v>-0.6560717646792705</v>
      </c>
      <c r="N63" s="50">
        <f t="shared" si="0"/>
        <v>0.6934619184982104</v>
      </c>
      <c r="O63" s="5">
        <f t="shared" si="1"/>
        <v>2</v>
      </c>
      <c r="P63" s="46"/>
    </row>
    <row r="64" spans="1:16" s="5" customFormat="1" ht="12.75">
      <c r="A64" s="46">
        <v>0.002</v>
      </c>
      <c r="B64" s="46">
        <f t="shared" si="4"/>
        <v>0.597337178761848</v>
      </c>
      <c r="C64" s="46">
        <f t="shared" si="3"/>
        <v>2</v>
      </c>
      <c r="D64" s="46"/>
      <c r="E64" s="46"/>
      <c r="F64" s="46"/>
      <c r="G64" s="46"/>
      <c r="H64" s="46"/>
      <c r="I64" s="46"/>
      <c r="J64" s="46"/>
      <c r="K64" s="46"/>
      <c r="L64" s="46">
        <v>0</v>
      </c>
      <c r="M64" s="46">
        <f>RR*SIN(w*$H$100)</f>
        <v>0.6160923953358197</v>
      </c>
      <c r="N64" s="50">
        <f t="shared" si="0"/>
        <v>0.7180149955847139</v>
      </c>
      <c r="O64" s="5">
        <f t="shared" si="1"/>
        <v>2.1</v>
      </c>
      <c r="P64" s="46"/>
    </row>
    <row r="65" spans="1:16" s="5" customFormat="1" ht="12.75">
      <c r="A65" s="46">
        <v>0.0021</v>
      </c>
      <c r="B65" s="46">
        <f t="shared" si="4"/>
        <v>0.5942768554179908</v>
      </c>
      <c r="C65" s="46">
        <f t="shared" si="3"/>
        <v>2.1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50">
        <f t="shared" si="0"/>
        <v>0.7411793378655848</v>
      </c>
      <c r="O65" s="5">
        <f t="shared" si="1"/>
        <v>2.2</v>
      </c>
      <c r="P65" s="46"/>
    </row>
    <row r="66" spans="1:16" s="5" customFormat="1" ht="12.75">
      <c r="A66" s="46">
        <v>0.0022</v>
      </c>
      <c r="B66" s="46">
        <f t="shared" si="4"/>
        <v>0.5900671229971978</v>
      </c>
      <c r="C66" s="46">
        <f t="shared" si="3"/>
        <v>2.2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50">
        <f t="shared" si="0"/>
        <v>0.7629101424765748</v>
      </c>
      <c r="O66" s="5">
        <f t="shared" si="1"/>
        <v>2.3</v>
      </c>
      <c r="P66" s="46"/>
    </row>
    <row r="67" spans="1:16" s="5" customFormat="1" ht="12.75">
      <c r="A67" s="46">
        <v>0.0023</v>
      </c>
      <c r="B67" s="46">
        <f t="shared" si="4"/>
        <v>0.5847161236719464</v>
      </c>
      <c r="C67" s="46">
        <f t="shared" si="3"/>
        <v>2.3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50">
        <f t="shared" si="0"/>
        <v>0.783165379202573</v>
      </c>
      <c r="O67" s="5">
        <f t="shared" si="1"/>
        <v>2.4</v>
      </c>
      <c r="P67" s="46"/>
    </row>
    <row r="68" spans="1:16" s="5" customFormat="1" ht="12.75">
      <c r="A68" s="46">
        <v>0.0024</v>
      </c>
      <c r="B68" s="46">
        <f t="shared" si="4"/>
        <v>0.5782342069740058</v>
      </c>
      <c r="C68" s="46">
        <f t="shared" si="3"/>
        <v>2.4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50">
        <f t="shared" si="0"/>
        <v>0.801905871769531</v>
      </c>
      <c r="O68" s="5">
        <f t="shared" si="1"/>
        <v>2.5</v>
      </c>
      <c r="P68" s="46"/>
    </row>
    <row r="69" spans="1:16" s="5" customFormat="1" ht="12.75">
      <c r="A69" s="46">
        <v>0.0025</v>
      </c>
      <c r="B69" s="46">
        <f t="shared" si="4"/>
        <v>0.5706339097770922</v>
      </c>
      <c r="C69" s="46">
        <f t="shared" si="3"/>
        <v>2.5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50">
        <f t="shared" si="0"/>
        <v>0.8190953736164961</v>
      </c>
      <c r="O69" s="5">
        <f t="shared" si="1"/>
        <v>2.6</v>
      </c>
      <c r="P69" s="46"/>
    </row>
    <row r="70" spans="1:16" s="5" customFormat="1" ht="12.75">
      <c r="A70" s="46">
        <v>0.0026</v>
      </c>
      <c r="B70" s="46">
        <f t="shared" si="4"/>
        <v>0.5619299320489154</v>
      </c>
      <c r="C70" s="46">
        <f t="shared" si="3"/>
        <v>2.6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50">
        <f t="shared" si="0"/>
        <v>0.8347006380011952</v>
      </c>
      <c r="O70" s="5">
        <f t="shared" si="1"/>
        <v>2.7</v>
      </c>
      <c r="P70" s="46"/>
    </row>
    <row r="71" spans="1:16" s="5" customFormat="1" ht="12.75">
      <c r="A71" s="46">
        <v>0.0027</v>
      </c>
      <c r="B71" s="46">
        <f t="shared" si="4"/>
        <v>0.5521391084195222</v>
      </c>
      <c r="C71" s="46">
        <f t="shared" si="3"/>
        <v>2.7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50">
        <f t="shared" si="0"/>
        <v>0.8486914823035779</v>
      </c>
      <c r="O71" s="5">
        <f t="shared" si="1"/>
        <v>2.8</v>
      </c>
      <c r="P71" s="46"/>
    </row>
    <row r="72" spans="1:16" s="5" customFormat="1" ht="12.75">
      <c r="A72" s="46">
        <v>0.0028</v>
      </c>
      <c r="B72" s="46">
        <f t="shared" si="4"/>
        <v>0.5412803756209218</v>
      </c>
      <c r="C72" s="46">
        <f t="shared" si="3"/>
        <v>2.8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50">
        <f t="shared" si="0"/>
        <v>0.8610408464029474</v>
      </c>
      <c r="O72" s="5">
        <f t="shared" si="1"/>
        <v>2.9</v>
      </c>
      <c r="P72" s="46"/>
    </row>
    <row r="73" spans="1:16" s="5" customFormat="1" ht="12.75">
      <c r="A73" s="46">
        <v>0.0029</v>
      </c>
      <c r="B73" s="46">
        <f t="shared" si="4"/>
        <v>0.5293747358609721</v>
      </c>
      <c r="C73" s="46">
        <f t="shared" si="3"/>
        <v>2.9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50">
        <f t="shared" si="0"/>
        <v>0.871724845015768</v>
      </c>
      <c r="O73" s="5">
        <f t="shared" si="1"/>
        <v>3</v>
      </c>
      <c r="P73" s="46"/>
    </row>
    <row r="74" spans="1:16" s="5" customFormat="1" ht="12.75">
      <c r="A74" s="46">
        <v>0.003</v>
      </c>
      <c r="B74" s="46">
        <f t="shared" si="4"/>
        <v>0.5164452162023662</v>
      </c>
      <c r="C74" s="46">
        <f t="shared" si="3"/>
        <v>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50">
        <f t="shared" si="0"/>
        <v>0.8807228138929248</v>
      </c>
      <c r="O74" s="5">
        <f t="shared" si="1"/>
        <v>3.1</v>
      </c>
      <c r="P74" s="46"/>
    </row>
    <row r="75" spans="1:16" s="5" customFormat="1" ht="12.75">
      <c r="A75" s="46">
        <v>0.0031</v>
      </c>
      <c r="B75" s="46">
        <f t="shared" si="4"/>
        <v>0.5025168240252851</v>
      </c>
      <c r="C75" s="46">
        <f t="shared" si="3"/>
        <v>3.1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50">
        <f t="shared" si="0"/>
        <v>0.8880173497870812</v>
      </c>
      <c r="O75" s="5">
        <f t="shared" si="1"/>
        <v>3.2</v>
      </c>
      <c r="P75" s="46"/>
    </row>
    <row r="76" spans="1:16" s="5" customFormat="1" ht="12.75">
      <c r="A76" s="46">
        <v>0.0032</v>
      </c>
      <c r="B76" s="46">
        <f t="shared" si="4"/>
        <v>0.4876164986598564</v>
      </c>
      <c r="C76" s="46">
        <f t="shared" si="3"/>
        <v>3.2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50">
        <f t="shared" si="0"/>
        <v>0.8935943441128323</v>
      </c>
      <c r="O76" s="5">
        <f t="shared" si="1"/>
        <v>3.3</v>
      </c>
      <c r="P76" s="46"/>
    </row>
    <row r="77" spans="1:16" s="5" customFormat="1" ht="12.75">
      <c r="A77" s="46">
        <v>0.0033</v>
      </c>
      <c r="B77" s="46">
        <f t="shared" si="4"/>
        <v>0.4717730592819714</v>
      </c>
      <c r="C77" s="46">
        <f t="shared" si="3"/>
        <v>3.3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50">
        <f t="shared" si="0"/>
        <v>0.8974430102345525</v>
      </c>
      <c r="O77" s="5">
        <f t="shared" si="1"/>
        <v>3.4</v>
      </c>
      <c r="P77" s="46"/>
    </row>
    <row r="78" spans="1:16" s="5" customFormat="1" ht="12.75">
      <c r="A78" s="46">
        <v>0.0034</v>
      </c>
      <c r="B78" s="46">
        <f t="shared" si="4"/>
        <v>0.45501714917323316</v>
      </c>
      <c r="C78" s="46">
        <f t="shared" si="3"/>
        <v>3.4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50">
        <f t="shared" si="0"/>
        <v>0.8995559043291584</v>
      </c>
      <c r="O78" s="5">
        <f t="shared" si="1"/>
        <v>3.5</v>
      </c>
      <c r="P78" s="46"/>
    </row>
    <row r="79" spans="1:16" s="5" customFormat="1" ht="12.75">
      <c r="A79" s="46">
        <v>0.0035</v>
      </c>
      <c r="B79" s="46">
        <f t="shared" si="4"/>
        <v>0.43738117645284685</v>
      </c>
      <c r="C79" s="46">
        <f t="shared" si="3"/>
        <v>3.5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50">
        <f t="shared" si="0"/>
        <v>0.8999289397834345</v>
      </c>
      <c r="O79" s="5">
        <f t="shared" si="1"/>
        <v>3.6</v>
      </c>
      <c r="P79" s="46"/>
    </row>
    <row r="80" spans="1:16" s="5" customFormat="1" ht="12.75">
      <c r="A80" s="46">
        <v>0.0036</v>
      </c>
      <c r="B80" s="46">
        <f t="shared" si="4"/>
        <v>0.4188992513960836</v>
      </c>
      <c r="C80" s="46">
        <f t="shared" si="3"/>
        <v>3.6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50">
        <f t="shared" si="0"/>
        <v>0.8985613950980775</v>
      </c>
      <c r="O80" s="5">
        <f t="shared" si="1"/>
        <v>3.7</v>
      </c>
      <c r="P80" s="46" t="s">
        <v>22</v>
      </c>
    </row>
    <row r="81" spans="1:16" s="5" customFormat="1" ht="12.75">
      <c r="A81" s="46">
        <v>0.0037</v>
      </c>
      <c r="B81" s="46">
        <f t="shared" si="4"/>
        <v>0.39960712046055097</v>
      </c>
      <c r="C81" s="46">
        <f t="shared" si="3"/>
        <v>3.7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50">
        <f t="shared" si="0"/>
        <v>0.8954559152831701</v>
      </c>
      <c r="O81" s="5">
        <f t="shared" si="1"/>
        <v>3.8</v>
      </c>
      <c r="P81" s="46"/>
    </row>
    <row r="82" spans="1:16" s="5" customFormat="1" ht="12.75">
      <c r="A82" s="46">
        <v>0.0038</v>
      </c>
      <c r="B82" s="46">
        <f t="shared" si="4"/>
        <v>0.37954209714787474</v>
      </c>
      <c r="C82" s="46">
        <f t="shared" si="3"/>
        <v>3.8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50">
        <f t="shared" si="0"/>
        <v>0.890618506742386</v>
      </c>
      <c r="O82" s="5">
        <f t="shared" si="1"/>
        <v>3.9</v>
      </c>
      <c r="P82" s="46"/>
    </row>
    <row r="83" spans="1:16" s="5" customFormat="1" ht="12.75">
      <c r="A83" s="46">
        <v>0.0039</v>
      </c>
      <c r="B83" s="46">
        <f t="shared" si="4"/>
        <v>0.3587429898345114</v>
      </c>
      <c r="C83" s="46">
        <f t="shared" si="3"/>
        <v>3.9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50">
        <f t="shared" si="0"/>
        <v>0.8840585256558199</v>
      </c>
      <c r="O83" s="5">
        <f t="shared" si="1"/>
        <v>4</v>
      </c>
      <c r="P83" s="46"/>
    </row>
    <row r="84" spans="1:16" s="5" customFormat="1" ht="12.75">
      <c r="A84" s="46">
        <v>0.004</v>
      </c>
      <c r="B84" s="46">
        <f t="shared" si="4"/>
        <v>0.33725002671127846</v>
      </c>
      <c r="C84" s="46">
        <f t="shared" si="3"/>
        <v>4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50">
        <f t="shared" si="0"/>
        <v>0.8757886598839139</v>
      </c>
      <c r="O84" s="5">
        <f t="shared" si="1"/>
        <v>4.1000000000000005</v>
      </c>
      <c r="P84" s="46"/>
    </row>
    <row r="85" spans="1:16" s="5" customFormat="1" ht="12.75">
      <c r="A85" s="46">
        <v>0.0041</v>
      </c>
      <c r="B85" s="46">
        <f t="shared" si="4"/>
        <v>0.31510477797677733</v>
      </c>
      <c r="C85" s="46">
        <f t="shared" si="3"/>
        <v>4.1000000000000005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50">
        <f t="shared" si="0"/>
        <v>0.8658249044274774</v>
      </c>
      <c r="O85" s="5">
        <f t="shared" si="1"/>
        <v>4.2</v>
      </c>
      <c r="P85" s="46"/>
    </row>
    <row r="86" spans="1:16" s="5" customFormat="1" ht="12.75">
      <c r="A86" s="46">
        <v>0.0042</v>
      </c>
      <c r="B86" s="46">
        <f t="shared" si="4"/>
        <v>0.2923500754351996</v>
      </c>
      <c r="C86" s="46">
        <f t="shared" si="3"/>
        <v>4.2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50">
        <f t="shared" si="0"/>
        <v>0.8541865304912653</v>
      </c>
      <c r="O86" s="5">
        <f t="shared" si="1"/>
        <v>4.3</v>
      </c>
      <c r="P86" s="46"/>
    </row>
    <row r="87" spans="1:16" s="5" customFormat="1" ht="12.75">
      <c r="A87" s="46">
        <v>0.0043</v>
      </c>
      <c r="B87" s="46">
        <f t="shared" si="4"/>
        <v>0.2690299296540196</v>
      </c>
      <c r="C87" s="46">
        <f t="shared" si="3"/>
        <v>4.3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50">
        <f t="shared" si="0"/>
        <v>0.840896048210951</v>
      </c>
      <c r="O87" s="5">
        <f t="shared" si="1"/>
        <v>4.4</v>
      </c>
      <c r="P87" s="46"/>
    </row>
    <row r="88" spans="1:16" s="5" customFormat="1" ht="12.75">
      <c r="A88" s="46">
        <v>0.0044</v>
      </c>
      <c r="B88" s="46">
        <f t="shared" si="4"/>
        <v>0.2451894448418095</v>
      </c>
      <c r="C88" s="46">
        <f t="shared" si="3"/>
        <v>4.4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50">
        <f t="shared" si="0"/>
        <v>0.8259791631155832</v>
      </c>
      <c r="O88" s="5">
        <f t="shared" si="1"/>
        <v>4.5</v>
      </c>
      <c r="P88" s="46"/>
    </row>
    <row r="89" spans="1:16" s="5" customFormat="1" ht="12.75">
      <c r="A89" s="46">
        <v>0.0045</v>
      </c>
      <c r="B89" s="46">
        <f t="shared" si="4"/>
        <v>0.22087473161080712</v>
      </c>
      <c r="C89" s="46">
        <f t="shared" si="3"/>
        <v>4.5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50">
        <f t="shared" si="0"/>
        <v>0.8094647264097341</v>
      </c>
      <c r="O89" s="5">
        <f t="shared" si="1"/>
        <v>4.6</v>
      </c>
      <c r="P89" s="46"/>
    </row>
    <row r="90" spans="1:16" s="5" customFormat="1" ht="12.75">
      <c r="A90" s="46">
        <v>0.0046</v>
      </c>
      <c r="B90" s="46">
        <f t="shared" si="4"/>
        <v>0.19613281779296562</v>
      </c>
      <c r="C90" s="46">
        <f t="shared" si="3"/>
        <v>4.6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50">
        <f t="shared" si="0"/>
        <v>0.7913846791715006</v>
      </c>
      <c r="O90" s="5">
        <f t="shared" si="1"/>
        <v>4.7</v>
      </c>
      <c r="P90" s="46"/>
    </row>
    <row r="91" spans="1:16" s="5" customFormat="1" ht="12.75">
      <c r="A91" s="46">
        <v>0.0047</v>
      </c>
      <c r="B91" s="46">
        <f t="shared" si="4"/>
        <v>0.17101155748198563</v>
      </c>
      <c r="C91" s="46">
        <f t="shared" si="3"/>
        <v>4.7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50">
        <f t="shared" si="0"/>
        <v>0.7717739905742872</v>
      </c>
      <c r="O91" s="5">
        <f t="shared" si="1"/>
        <v>4.8</v>
      </c>
      <c r="P91" s="46"/>
    </row>
    <row r="92" spans="1:16" s="5" customFormat="1" ht="12.75">
      <c r="A92" s="46">
        <v>0.0048</v>
      </c>
      <c r="B92" s="46">
        <f t="shared" si="4"/>
        <v>0.14555953847724468</v>
      </c>
      <c r="C92" s="46">
        <f t="shared" si="3"/>
        <v>4.8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50">
        <f t="shared" si="0"/>
        <v>0.7506705902518541</v>
      </c>
      <c r="O92" s="5">
        <f t="shared" si="1"/>
        <v>4.8999999999999995</v>
      </c>
      <c r="P92" s="46"/>
    </row>
    <row r="93" spans="1:16" s="5" customFormat="1" ht="12.75">
      <c r="A93" s="46">
        <v>0.0049</v>
      </c>
      <c r="B93" s="46">
        <f t="shared" si="4"/>
        <v>0.11982598830864423</v>
      </c>
      <c r="C93" s="46">
        <f t="shared" si="3"/>
        <v>4.8999999999999995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50">
        <f t="shared" si="0"/>
        <v>0.7281152949374528</v>
      </c>
      <c r="O93" s="5">
        <f t="shared" si="1"/>
        <v>5</v>
      </c>
      <c r="P93" s="46"/>
    </row>
    <row r="94" spans="1:16" s="5" customFormat="1" ht="12.75">
      <c r="A94" s="46">
        <v>0.005</v>
      </c>
      <c r="B94" s="46">
        <f t="shared" si="4"/>
        <v>0.09386067902413858</v>
      </c>
      <c r="C94" s="46">
        <f t="shared" si="3"/>
        <v>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50">
        <f t="shared" si="0"/>
        <v>0.7041517295189295</v>
      </c>
      <c r="O94" s="5">
        <f t="shared" si="1"/>
        <v>5.1000000000000005</v>
      </c>
      <c r="P94" s="46"/>
    </row>
    <row r="95" spans="1:16" s="5" customFormat="1" ht="12.75">
      <c r="A95" s="46">
        <v>0.0051</v>
      </c>
      <c r="B95" s="46">
        <f t="shared" si="4"/>
        <v>0.06771383092408913</v>
      </c>
      <c r="C95" s="46">
        <f t="shared" si="3"/>
        <v>5.1000000000000005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50">
        <f t="shared" si="0"/>
        <v>0.6788262426624936</v>
      </c>
      <c r="O95" s="5">
        <f t="shared" si="1"/>
        <v>5.2</v>
      </c>
      <c r="P95" s="46"/>
    </row>
    <row r="96" spans="1:16" s="5" customFormat="1" ht="12.75">
      <c r="A96" s="46">
        <v>0.0052</v>
      </c>
      <c r="B96" s="46">
        <f t="shared" si="4"/>
        <v>0.041436015428643634</v>
      </c>
      <c r="C96" s="46">
        <f t="shared" si="3"/>
        <v>5.2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50">
        <f t="shared" si="0"/>
        <v>0.6521878171683423</v>
      </c>
      <c r="O96" s="5">
        <f t="shared" si="1"/>
        <v>5.3</v>
      </c>
      <c r="P96" s="46"/>
    </row>
    <row r="97" spans="1:16" s="5" customFormat="1" ht="12.75">
      <c r="A97" s="46">
        <v>0.0053</v>
      </c>
      <c r="B97" s="46">
        <f t="shared" si="4"/>
        <v>0.015078057266002688</v>
      </c>
      <c r="C97" s="46">
        <f t="shared" si="3"/>
        <v>5.3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50">
        <f t="shared" si="0"/>
        <v>0.6242879752315245</v>
      </c>
      <c r="O97" s="5">
        <f t="shared" si="1"/>
        <v>5.4</v>
      </c>
      <c r="P97" s="46"/>
    </row>
    <row r="98" spans="1:16" s="5" customFormat="1" ht="12.75">
      <c r="A98" s="46">
        <v>0.0054</v>
      </c>
      <c r="B98" s="46">
        <f t="shared" si="4"/>
        <v>-0.011309063829244927</v>
      </c>
      <c r="C98" s="46">
        <f t="shared" si="3"/>
        <v>5.4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50">
        <f t="shared" si="0"/>
        <v>0.595180678791287</v>
      </c>
      <c r="O98" s="5">
        <f t="shared" si="1"/>
        <v>5.5</v>
      </c>
      <c r="P98" s="46"/>
    </row>
    <row r="99" spans="1:16" s="5" customFormat="1" ht="12.75">
      <c r="A99" s="46">
        <v>0.0055</v>
      </c>
      <c r="B99" s="46">
        <f t="shared" si="4"/>
        <v>-0.03767431171758774</v>
      </c>
      <c r="C99" s="46">
        <f t="shared" si="3"/>
        <v>5.5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50">
        <f t="shared" si="0"/>
        <v>0.5649222251616305</v>
      </c>
      <c r="O99" s="5">
        <f t="shared" si="1"/>
        <v>5.6</v>
      </c>
      <c r="P99" s="46"/>
    </row>
    <row r="100" spans="1:16" s="5" customFormat="1" ht="12.75">
      <c r="A100" s="46">
        <v>0.0056</v>
      </c>
      <c r="B100" s="46">
        <f t="shared" si="4"/>
        <v>-0.06396669256515587</v>
      </c>
      <c r="C100" s="46">
        <f t="shared" si="3"/>
        <v>5.6</v>
      </c>
      <c r="D100" s="46"/>
      <c r="E100" s="46"/>
      <c r="F100" s="46"/>
      <c r="G100" s="46"/>
      <c r="H100" s="54">
        <f>B*10^-4</f>
        <v>0.034</v>
      </c>
      <c r="I100" s="46"/>
      <c r="J100" s="46"/>
      <c r="K100" s="46"/>
      <c r="L100" s="46"/>
      <c r="M100" s="46"/>
      <c r="N100" s="50">
        <f t="shared" si="0"/>
        <v>0.5335711381449534</v>
      </c>
      <c r="O100" s="5">
        <f t="shared" si="1"/>
        <v>5.7</v>
      </c>
      <c r="P100" s="46"/>
    </row>
    <row r="101" spans="1:16" s="5" customFormat="1" ht="12.75">
      <c r="A101" s="46">
        <v>0.0057</v>
      </c>
      <c r="B101" s="46">
        <f t="shared" si="4"/>
        <v>-0.09013535347245412</v>
      </c>
      <c r="C101" s="46">
        <f t="shared" si="3"/>
        <v>5.7</v>
      </c>
      <c r="D101" s="46"/>
      <c r="E101" s="46"/>
      <c r="F101" s="46"/>
      <c r="G101" s="46"/>
      <c r="H101" s="54">
        <f>a-180</f>
        <v>45</v>
      </c>
      <c r="I101" s="46"/>
      <c r="J101" s="46"/>
      <c r="K101" s="46"/>
      <c r="L101" s="46"/>
      <c r="M101" s="46"/>
      <c r="N101" s="50">
        <f t="shared" si="0"/>
        <v>0.5011880548393693</v>
      </c>
      <c r="O101" s="5">
        <f t="shared" si="1"/>
        <v>5.8</v>
      </c>
      <c r="P101" s="46"/>
    </row>
    <row r="102" spans="1:16" s="5" customFormat="1" ht="12.75">
      <c r="A102" s="46">
        <v>0.0058</v>
      </c>
      <c r="B102" s="46">
        <f t="shared" si="4"/>
        <v>-0.116129680830516</v>
      </c>
      <c r="C102" s="46">
        <f t="shared" si="3"/>
        <v>5.8</v>
      </c>
      <c r="D102" s="46"/>
      <c r="E102" s="46"/>
      <c r="F102" s="46"/>
      <c r="G102" s="46"/>
      <c r="H102" s="54">
        <f>(a-180)*PI()/180</f>
        <v>0.7853981633974483</v>
      </c>
      <c r="I102" s="46"/>
      <c r="J102" s="46"/>
      <c r="K102" s="46"/>
      <c r="L102" s="46"/>
      <c r="M102" s="46"/>
      <c r="N102" s="50">
        <f t="shared" si="0"/>
        <v>0.4678356083586388</v>
      </c>
      <c r="O102" s="5">
        <f t="shared" si="1"/>
        <v>5.8999999999999995</v>
      </c>
      <c r="P102" s="46"/>
    </row>
    <row r="103" spans="1:16" s="5" customFormat="1" ht="12.75">
      <c r="A103" s="46">
        <v>0.0059</v>
      </c>
      <c r="B103" s="46">
        <f t="shared" si="4"/>
        <v>-0.1418993982142346</v>
      </c>
      <c r="C103" s="46">
        <f t="shared" si="3"/>
        <v>5.8999999999999995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50">
        <f t="shared" si="0"/>
        <v>0.4335783066915437</v>
      </c>
      <c r="O103" s="5">
        <f t="shared" si="1"/>
        <v>6</v>
      </c>
      <c r="P103" s="46"/>
    </row>
    <row r="104" spans="1:16" s="5" customFormat="1" ht="12.75">
      <c r="A104" s="46">
        <v>0.006</v>
      </c>
      <c r="B104" s="46">
        <f t="shared" si="4"/>
        <v>-0.16739466362353755</v>
      </c>
      <c r="C104" s="46">
        <f t="shared" si="3"/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50">
        <f t="shared" si="0"/>
        <v>0.3984824079350114</v>
      </c>
      <c r="O104" s="5">
        <f t="shared" si="1"/>
        <v>6.1000000000000005</v>
      </c>
      <c r="P104" s="46"/>
    </row>
    <row r="105" spans="1:16" s="5" customFormat="1" ht="12.75">
      <c r="A105" s="46">
        <v>0.0061</v>
      </c>
      <c r="B105" s="46">
        <f t="shared" si="4"/>
        <v>-0.19256616588432568</v>
      </c>
      <c r="C105" s="46">
        <f t="shared" si="3"/>
        <v>6.1000000000000005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50">
        <f t="shared" si="0"/>
        <v>0.3626157921422965</v>
      </c>
      <c r="O105" s="5">
        <f t="shared" si="1"/>
        <v>6.2</v>
      </c>
      <c r="P105" s="46"/>
    </row>
    <row r="106" spans="1:16" s="5" customFormat="1" ht="12.75">
      <c r="A106" s="46">
        <v>0.0062</v>
      </c>
      <c r="B106" s="46">
        <f t="shared" si="4"/>
        <v>-0.21736522002272735</v>
      </c>
      <c r="C106" s="46">
        <f t="shared" si="3"/>
        <v>6.2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50">
        <f t="shared" si="0"/>
        <v>0.3260478300340912</v>
      </c>
      <c r="O106" s="5">
        <f t="shared" si="1"/>
        <v>6.3</v>
      </c>
      <c r="P106" s="46"/>
    </row>
    <row r="107" spans="1:16" s="5" customFormat="1" ht="12.75">
      <c r="A107" s="46">
        <v>0.0063</v>
      </c>
      <c r="B107" s="46">
        <f t="shared" si="4"/>
        <v>-0.2417438614281975</v>
      </c>
      <c r="C107" s="46">
        <f t="shared" si="3"/>
        <v>6.3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50">
        <f t="shared" si="0"/>
        <v>0.28884924882648877</v>
      </c>
      <c r="O107" s="5">
        <f t="shared" si="1"/>
        <v>6.4</v>
      </c>
      <c r="P107" s="46"/>
    </row>
    <row r="108" spans="1:16" s="5" customFormat="1" ht="12.75">
      <c r="A108" s="46">
        <v>0.0064</v>
      </c>
      <c r="B108" s="46">
        <f t="shared" si="4"/>
        <v>-0.2656549386233408</v>
      </c>
      <c r="C108" s="46">
        <f t="shared" si="3"/>
        <v>6.4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50">
        <f aca="true" t="shared" si="5" ref="N108:N171">IF(A109&lt;$H$100,RR*SIN(w*A109+0),NA())</f>
        <v>0.2510919954353066</v>
      </c>
      <c r="O108" s="5">
        <f aca="true" t="shared" si="6" ref="O108:O171">A109*10^3</f>
        <v>6.5</v>
      </c>
      <c r="P108" s="46"/>
    </row>
    <row r="109" spans="1:16" s="5" customFormat="1" ht="12.75">
      <c r="A109" s="46">
        <v>0.0065</v>
      </c>
      <c r="B109" s="46">
        <f t="shared" si="4"/>
        <v>-0.28905220446102897</v>
      </c>
      <c r="C109" s="46">
        <f t="shared" si="3"/>
        <v>6.5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50">
        <f t="shared" si="5"/>
        <v>0.21284909732135254</v>
      </c>
      <c r="O109" s="5">
        <f t="shared" si="6"/>
        <v>6.6</v>
      </c>
      <c r="P109" s="46"/>
    </row>
    <row r="110" spans="1:16" s="5" customFormat="1" ht="12.75">
      <c r="A110" s="46">
        <v>0.0066</v>
      </c>
      <c r="B110" s="46">
        <f t="shared" si="4"/>
        <v>-0.3118904055724255</v>
      </c>
      <c r="C110" s="46">
        <f aca="true" t="shared" si="7" ref="C110:C173">A110*10^3</f>
        <v>6.6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50">
        <f t="shared" si="5"/>
        <v>0.17419452124577425</v>
      </c>
      <c r="O110" s="5">
        <f t="shared" si="6"/>
        <v>6.7</v>
      </c>
      <c r="P110" s="46"/>
    </row>
    <row r="111" spans="1:16" s="5" customFormat="1" ht="12.75">
      <c r="A111" s="46">
        <v>0.0067</v>
      </c>
      <c r="B111" s="46">
        <f t="shared" si="4"/>
        <v>-0.33412536989291275</v>
      </c>
      <c r="C111" s="46">
        <f t="shared" si="7"/>
        <v>6.7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50">
        <f t="shared" si="5"/>
        <v>0.13520303020868182</v>
      </c>
      <c r="O111" s="5">
        <f t="shared" si="6"/>
        <v>6.8</v>
      </c>
      <c r="P111" s="46"/>
    </row>
    <row r="112" spans="1:16" s="5" customFormat="1" ht="12.75">
      <c r="A112" s="46">
        <v>0.0068</v>
      </c>
      <c r="B112" s="46">
        <f t="shared" si="4"/>
        <v>-0.35571409209663524</v>
      </c>
      <c r="C112" s="46">
        <f t="shared" si="7"/>
        <v>6.8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50">
        <f t="shared" si="5"/>
        <v>0.09595003884773405</v>
      </c>
      <c r="O112" s="5">
        <f t="shared" si="6"/>
        <v>6.8999999999999995</v>
      </c>
      <c r="P112" s="46"/>
    </row>
    <row r="113" spans="1:16" s="5" customFormat="1" ht="12.75">
      <c r="A113" s="46">
        <v>0.0069</v>
      </c>
      <c r="B113" s="46">
        <f t="shared" si="4"/>
        <v>-0.3766148167744202</v>
      </c>
      <c r="C113" s="46">
        <f t="shared" si="7"/>
        <v>6.8999999999999995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50">
        <f t="shared" si="5"/>
        <v>0.05651146757638222</v>
      </c>
      <c r="O113" s="5">
        <f t="shared" si="6"/>
        <v>7</v>
      </c>
      <c r="P113" s="46"/>
    </row>
    <row r="114" spans="1:16" s="5" customFormat="1" ht="12.75">
      <c r="A114" s="46">
        <v>0.007</v>
      </c>
      <c r="B114" s="46">
        <f t="shared" si="4"/>
        <v>-0.396787119194191</v>
      </c>
      <c r="C114" s="46">
        <f t="shared" si="7"/>
        <v>7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50">
        <f t="shared" si="5"/>
        <v>0.016963595743867216</v>
      </c>
      <c r="O114" s="5">
        <f t="shared" si="6"/>
        <v>7.1000000000000005</v>
      </c>
      <c r="P114" s="46"/>
    </row>
    <row r="115" spans="1:16" s="5" customFormat="1" ht="12.75">
      <c r="A115" s="46">
        <v>0.0071</v>
      </c>
      <c r="B115" s="46">
        <f t="shared" si="4"/>
        <v>-0.416191983487683</v>
      </c>
      <c r="C115" s="46">
        <f t="shared" si="7"/>
        <v>7.1000000000000005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50">
        <f t="shared" si="5"/>
        <v>-0.022617085899003412</v>
      </c>
      <c r="O115" s="5">
        <f t="shared" si="6"/>
        <v>7.2</v>
      </c>
      <c r="P115" s="1" t="s">
        <v>22</v>
      </c>
    </row>
    <row r="116" spans="1:16" s="5" customFormat="1" ht="12.75">
      <c r="A116" s="46">
        <v>0.0072</v>
      </c>
      <c r="B116" s="46">
        <f t="shared" si="4"/>
        <v>-0.4347918781122278</v>
      </c>
      <c r="C116" s="46">
        <f t="shared" si="7"/>
        <v>7.2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50">
        <f t="shared" si="5"/>
        <v>-0.06215402314296523</v>
      </c>
      <c r="O116" s="5">
        <f t="shared" si="6"/>
        <v>7.3</v>
      </c>
      <c r="P116" s="46"/>
    </row>
    <row r="117" spans="1:16" s="5" customFormat="1" ht="12.75">
      <c r="A117" s="46">
        <v>0.0073</v>
      </c>
      <c r="B117" s="46">
        <f t="shared" si="4"/>
        <v>-0.4525508284416622</v>
      </c>
      <c r="C117" s="46">
        <f t="shared" si="7"/>
        <v>7.3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50">
        <f t="shared" si="5"/>
        <v>-0.10157074638613348</v>
      </c>
      <c r="O117" s="5">
        <f t="shared" si="6"/>
        <v>7.4</v>
      </c>
      <c r="P117" s="46"/>
    </row>
    <row r="118" spans="1:16" s="5" customFormat="1" ht="12.75">
      <c r="A118" s="46">
        <v>0.0074</v>
      </c>
      <c r="B118" s="46">
        <f t="shared" si="4"/>
        <v>-0.46943448634595286</v>
      </c>
      <c r="C118" s="46">
        <f t="shared" si="7"/>
        <v>7.4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50">
        <f t="shared" si="5"/>
        <v>-0.1407910185362073</v>
      </c>
      <c r="O118" s="5">
        <f t="shared" si="6"/>
        <v>7.5</v>
      </c>
      <c r="P118" s="46"/>
    </row>
    <row r="119" spans="1:16" s="5" customFormat="1" ht="12.75">
      <c r="A119" s="46">
        <v>0.0075</v>
      </c>
      <c r="B119" s="46">
        <f t="shared" si="4"/>
        <v>-0.48541019662496837</v>
      </c>
      <c r="C119" s="46">
        <f t="shared" si="7"/>
        <v>7.5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50">
        <f t="shared" si="5"/>
        <v>-0.17973898246296616</v>
      </c>
      <c r="O119" s="5">
        <f t="shared" si="6"/>
        <v>7.6</v>
      </c>
      <c r="P119" s="46"/>
    </row>
    <row r="120" spans="1:16" s="5" customFormat="1" ht="12.75">
      <c r="A120" s="46">
        <v>0.0076</v>
      </c>
      <c r="B120" s="46">
        <f t="shared" si="4"/>
        <v>-0.5004470601679026</v>
      </c>
      <c r="C120" s="46">
        <f t="shared" si="7"/>
        <v>7.6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50">
        <f t="shared" si="5"/>
        <v>-0.21833930771586643</v>
      </c>
      <c r="O120" s="5">
        <f t="shared" si="6"/>
        <v>7.7</v>
      </c>
      <c r="P120" s="46"/>
    </row>
    <row r="121" spans="1:16" s="5" customFormat="1" ht="12.75">
      <c r="A121" s="46">
        <v>0.0077</v>
      </c>
      <c r="B121" s="46">
        <f t="shared" si="4"/>
        <v>-0.5145159937161913</v>
      </c>
      <c r="C121" s="46">
        <f t="shared" si="7"/>
        <v>7.7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50">
        <f t="shared" si="5"/>
        <v>-0.25651733622297823</v>
      </c>
      <c r="O121" s="5">
        <f t="shared" si="6"/>
        <v>7.8</v>
      </c>
      <c r="P121" s="46"/>
    </row>
    <row r="122" spans="1:16" s="5" customFormat="1" ht="12.75">
      <c r="A122" s="46">
        <v>0.0078</v>
      </c>
      <c r="B122" s="46">
        <f t="shared" si="4"/>
        <v>-0.5275897861143336</v>
      </c>
      <c r="C122" s="46">
        <f t="shared" si="7"/>
        <v>7.8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50">
        <f t="shared" si="5"/>
        <v>-0.29419922668944826</v>
      </c>
      <c r="O122" s="5">
        <f t="shared" si="6"/>
        <v>7.9</v>
      </c>
      <c r="P122" s="46"/>
    </row>
    <row r="123" spans="1:16" s="5" customFormat="1" ht="12.75">
      <c r="A123" s="46">
        <v>0.0079</v>
      </c>
      <c r="B123" s="46">
        <f aca="true" t="shared" si="8" ref="B123:B186">IF(A123&lt;$H$100,R*SIN(w*A123+$H$102),NA())</f>
        <v>-0.5396431509398225</v>
      </c>
      <c r="C123" s="46">
        <f t="shared" si="7"/>
        <v>7.9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50">
        <f t="shared" si="5"/>
        <v>-0.33131209741621015</v>
      </c>
      <c r="O123" s="5">
        <f t="shared" si="6"/>
        <v>8</v>
      </c>
      <c r="P123" s="46"/>
    </row>
    <row r="124" spans="1:16" s="5" customFormat="1" ht="12.75">
      <c r="A124" s="46">
        <v>0.008</v>
      </c>
      <c r="B124" s="46">
        <f t="shared" si="8"/>
        <v>-0.5506527754103887</v>
      </c>
      <c r="C124" s="46">
        <f t="shared" si="7"/>
        <v>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50">
        <f t="shared" si="5"/>
        <v>-0.3677841672627137</v>
      </c>
      <c r="O124" s="5">
        <f t="shared" si="6"/>
        <v>8.1</v>
      </c>
      <c r="P124" s="46"/>
    </row>
    <row r="125" spans="1:16" s="5" customFormat="1" ht="12.75">
      <c r="A125" s="46">
        <v>0.0081</v>
      </c>
      <c r="B125" s="46">
        <f t="shared" si="8"/>
        <v>-0.5605973654739671</v>
      </c>
      <c r="C125" s="46">
        <f t="shared" si="7"/>
        <v>8.1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50">
        <f t="shared" si="5"/>
        <v>-0.4035448944810292</v>
      </c>
      <c r="O125" s="5">
        <f t="shared" si="6"/>
        <v>8.200000000000001</v>
      </c>
      <c r="P125" s="46"/>
    </row>
    <row r="126" spans="1:16" s="5" customFormat="1" ht="12.75">
      <c r="A126" s="46">
        <v>0.0082</v>
      </c>
      <c r="B126" s="46">
        <f t="shared" si="8"/>
        <v>-0.5694576869941768</v>
      </c>
      <c r="C126" s="46">
        <f t="shared" si="7"/>
        <v>8.200000000000001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50">
        <f t="shared" si="5"/>
        <v>-0.4385251131527989</v>
      </c>
      <c r="O126" s="5">
        <f t="shared" si="6"/>
        <v>8.3</v>
      </c>
      <c r="P126" s="46"/>
    </row>
    <row r="127" spans="1:16" s="5" customFormat="1" ht="12.75">
      <c r="A127" s="46">
        <v>0.0083</v>
      </c>
      <c r="B127" s="46">
        <f t="shared" si="8"/>
        <v>-0.5772166029516514</v>
      </c>
      <c r="C127" s="46">
        <f t="shared" si="7"/>
        <v>8.3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50">
        <f t="shared" si="5"/>
        <v>-0.47265716696516585</v>
      </c>
      <c r="O127" s="5">
        <f t="shared" si="6"/>
        <v>8.4</v>
      </c>
      <c r="P127" s="46"/>
    </row>
    <row r="128" spans="1:16" s="5" customFormat="1" ht="12.75">
      <c r="A128" s="46">
        <v>0.0084</v>
      </c>
      <c r="B128" s="46">
        <f t="shared" si="8"/>
        <v>-0.583859106589276</v>
      </c>
      <c r="C128" s="46">
        <f t="shared" si="7"/>
        <v>8.4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50">
        <f t="shared" si="5"/>
        <v>-0.5058750400669175</v>
      </c>
      <c r="O128" s="5">
        <f t="shared" si="6"/>
        <v>8.5</v>
      </c>
      <c r="P128" s="46"/>
    </row>
    <row r="129" spans="1:16" s="5" customFormat="1" ht="12.75">
      <c r="A129" s="46">
        <v>0.0085</v>
      </c>
      <c r="B129" s="46">
        <f t="shared" si="8"/>
        <v>-0.5893723504372133</v>
      </c>
      <c r="C129" s="46">
        <f t="shared" si="7"/>
        <v>8.5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50">
        <f t="shared" si="5"/>
        <v>-0.5381144847517667</v>
      </c>
      <c r="O129" s="5">
        <f t="shared" si="6"/>
        <v>8.6</v>
      </c>
      <c r="P129" s="46"/>
    </row>
    <row r="130" spans="1:16" s="5" customFormat="1" ht="12.75">
      <c r="A130" s="46">
        <v>0.0086</v>
      </c>
      <c r="B130" s="46">
        <f t="shared" si="8"/>
        <v>-0.5937456711615905</v>
      </c>
      <c r="C130" s="46">
        <f t="shared" si="7"/>
        <v>8.6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50">
        <f t="shared" si="5"/>
        <v>-0.5693131457218116</v>
      </c>
      <c r="O130" s="5">
        <f t="shared" si="6"/>
        <v>8.7</v>
      </c>
      <c r="P130" s="46"/>
    </row>
    <row r="131" spans="1:16" s="5" customFormat="1" ht="12.75">
      <c r="A131" s="46">
        <v>0.0087</v>
      </c>
      <c r="B131" s="46">
        <f t="shared" si="8"/>
        <v>-0.5969706101887801</v>
      </c>
      <c r="C131" s="46">
        <f t="shared" si="7"/>
        <v>8.7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50">
        <f t="shared" si="5"/>
        <v>-0.5994106806908264</v>
      </c>
      <c r="O131" s="5">
        <f t="shared" si="6"/>
        <v>8.8</v>
      </c>
      <c r="P131" s="46"/>
    </row>
    <row r="132" spans="1:16" s="5" customFormat="1" ht="12.75">
      <c r="A132" s="46">
        <v>0.0088</v>
      </c>
      <c r="B132" s="46">
        <f t="shared" si="8"/>
        <v>-0.599040930065385</v>
      </c>
      <c r="C132" s="46">
        <f t="shared" si="7"/>
        <v>8.8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50">
        <f t="shared" si="5"/>
        <v>-0.6283488770941252</v>
      </c>
      <c r="O132" s="5">
        <f t="shared" si="6"/>
        <v>8.9</v>
      </c>
      <c r="P132" s="46"/>
    </row>
    <row r="133" spans="1:16" s="5" customFormat="1" ht="12.75">
      <c r="A133" s="46">
        <v>0.0089</v>
      </c>
      <c r="B133" s="46">
        <f t="shared" si="8"/>
        <v>-0.5999526265222896</v>
      </c>
      <c r="C133" s="46">
        <f t="shared" si="7"/>
        <v>8.9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50">
        <f t="shared" si="5"/>
        <v>-0.6560717646792699</v>
      </c>
      <c r="O133" s="5">
        <f t="shared" si="6"/>
        <v>9</v>
      </c>
      <c r="P133" s="46"/>
    </row>
    <row r="134" spans="1:16" s="5" customFormat="1" ht="12.75">
      <c r="A134" s="46">
        <v>0.009</v>
      </c>
      <c r="B134" s="46">
        <f t="shared" si="8"/>
        <v>-0.599703936219439</v>
      </c>
      <c r="C134" s="46">
        <f t="shared" si="7"/>
        <v>9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50">
        <f t="shared" si="5"/>
        <v>-0.6825257237598494</v>
      </c>
      <c r="O134" s="5">
        <f t="shared" si="6"/>
        <v>9.1</v>
      </c>
      <c r="P134" s="46"/>
    </row>
    <row r="135" spans="1:16" s="5" customFormat="1" ht="12.75">
      <c r="A135" s="46">
        <v>0.0091</v>
      </c>
      <c r="B135" s="46">
        <f t="shared" si="8"/>
        <v>-0.5982953401563683</v>
      </c>
      <c r="C135" s="46">
        <f t="shared" si="7"/>
        <v>9.1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50">
        <f t="shared" si="5"/>
        <v>-0.7076595889229568</v>
      </c>
      <c r="O135" s="5">
        <f t="shared" si="6"/>
        <v>9.2</v>
      </c>
      <c r="P135" s="46"/>
    </row>
    <row r="136" spans="1:16" s="5" customFormat="1" ht="12.75">
      <c r="A136" s="46">
        <v>0.0092</v>
      </c>
      <c r="B136" s="46">
        <f t="shared" si="8"/>
        <v>-0.5957295627418882</v>
      </c>
      <c r="C136" s="46">
        <f t="shared" si="7"/>
        <v>9.2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50">
        <f t="shared" si="5"/>
        <v>-0.7314247479897843</v>
      </c>
      <c r="O136" s="5">
        <f t="shared" si="6"/>
        <v>9.299999999999999</v>
      </c>
      <c r="P136" s="46"/>
    </row>
    <row r="137" spans="1:16" s="5" customFormat="1" ht="12.75">
      <c r="A137" s="46">
        <v>0.0093</v>
      </c>
      <c r="B137" s="46">
        <f t="shared" si="8"/>
        <v>-0.5920115665247209</v>
      </c>
      <c r="C137" s="46">
        <f t="shared" si="7"/>
        <v>9.299999999999999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50">
        <f t="shared" si="5"/>
        <v>-0.7537752360379277</v>
      </c>
      <c r="O137" s="5">
        <f t="shared" si="6"/>
        <v>9.4</v>
      </c>
      <c r="P137" s="46"/>
    </row>
    <row r="138" spans="1:16" s="5" customFormat="1" ht="12.75">
      <c r="A138" s="46">
        <v>0.0094</v>
      </c>
      <c r="B138" s="46">
        <f t="shared" si="8"/>
        <v>-0.5871485425952833</v>
      </c>
      <c r="C138" s="46">
        <f t="shared" si="7"/>
        <v>9.4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50">
        <f t="shared" si="5"/>
        <v>-0.774667824303549</v>
      </c>
      <c r="O138" s="5">
        <f t="shared" si="6"/>
        <v>9.5</v>
      </c>
      <c r="P138" s="46"/>
    </row>
    <row r="139" spans="1:16" s="5" customFormat="1" ht="12.75">
      <c r="A139" s="46">
        <v>0.0095</v>
      </c>
      <c r="B139" s="46">
        <f t="shared" si="8"/>
        <v>-0.5811498966771788</v>
      </c>
      <c r="C139" s="46">
        <f t="shared" si="7"/>
        <v>9.5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50">
        <f t="shared" si="5"/>
        <v>-0.7940621037914577</v>
      </c>
      <c r="O139" s="5">
        <f t="shared" si="6"/>
        <v>9.6</v>
      </c>
      <c r="P139" s="46"/>
    </row>
    <row r="140" spans="1:16" s="5" customFormat="1" ht="12.75">
      <c r="A140" s="46">
        <v>0.0096</v>
      </c>
      <c r="B140" s="46">
        <f t="shared" si="8"/>
        <v>-0.5740272309352984</v>
      </c>
      <c r="C140" s="46">
        <f t="shared" si="7"/>
        <v>9.6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50">
        <f t="shared" si="5"/>
        <v>-0.8119205634313825</v>
      </c>
      <c r="O140" s="5">
        <f t="shared" si="6"/>
        <v>9.700000000000001</v>
      </c>
      <c r="P140" s="46"/>
    </row>
    <row r="141" spans="1:16" s="5" customFormat="1" ht="12.75">
      <c r="A141" s="46">
        <v>0.0097</v>
      </c>
      <c r="B141" s="46">
        <f t="shared" si="8"/>
        <v>-0.5657943215357186</v>
      </c>
      <c r="C141" s="46">
        <f t="shared" si="7"/>
        <v>9.700000000000001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50">
        <f t="shared" si="5"/>
        <v>-0.8282086626292834</v>
      </c>
      <c r="O141" s="5">
        <f t="shared" si="6"/>
        <v>9.799999999999999</v>
      </c>
      <c r="P141" s="46"/>
    </row>
    <row r="142" spans="1:16" s="5" customFormat="1" ht="12.75">
      <c r="A142" s="46">
        <v>0.0098</v>
      </c>
      <c r="B142" s="46">
        <f t="shared" si="8"/>
        <v>-0.5564670920007968</v>
      </c>
      <c r="C142" s="46">
        <f t="shared" si="7"/>
        <v>9.799999999999999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50">
        <f t="shared" si="5"/>
        <v>-0.842894898073373</v>
      </c>
      <c r="O142" s="5">
        <f t="shared" si="6"/>
        <v>9.9</v>
      </c>
      <c r="P142" s="46"/>
    </row>
    <row r="143" spans="1:16" s="5" customFormat="1" ht="12.75">
      <c r="A143" s="46">
        <v>0.0099</v>
      </c>
      <c r="B143" s="46">
        <f t="shared" si="8"/>
        <v>-0.5460635824109974</v>
      </c>
      <c r="C143" s="46">
        <f t="shared" si="7"/>
        <v>9.9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50">
        <f t="shared" si="5"/>
        <v>-0.8559508646656382</v>
      </c>
      <c r="O143" s="5">
        <f t="shared" si="6"/>
        <v>10</v>
      </c>
      <c r="P143" s="46"/>
    </row>
    <row r="144" spans="1:16" s="5" customFormat="1" ht="12.75">
      <c r="A144" s="46">
        <v>0.01</v>
      </c>
      <c r="B144" s="46">
        <f t="shared" si="8"/>
        <v>-0.5346039145130207</v>
      </c>
      <c r="C144" s="46">
        <f t="shared" si="7"/>
        <v>10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50">
        <f t="shared" si="5"/>
        <v>-0.8673513104610087</v>
      </c>
      <c r="O144" s="5">
        <f t="shared" si="6"/>
        <v>10.1</v>
      </c>
      <c r="P144" s="46"/>
    </row>
    <row r="145" spans="1:16" s="5" customFormat="1" ht="12.75">
      <c r="A145" s="46">
        <v>0.0101</v>
      </c>
      <c r="B145" s="46">
        <f t="shared" si="8"/>
        <v>-0.5221102528017154</v>
      </c>
      <c r="C145" s="46">
        <f t="shared" si="7"/>
        <v>10.1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50">
        <f t="shared" si="5"/>
        <v>-0.8770741855079194</v>
      </c>
      <c r="O145" s="5">
        <f t="shared" si="6"/>
        <v>10.200000000000001</v>
      </c>
      <c r="P145" s="46"/>
    </row>
    <row r="146" spans="1:16" s="5" customFormat="1" ht="12.75">
      <c r="A146" s="46">
        <v>0.0102</v>
      </c>
      <c r="B146" s="46">
        <f t="shared" si="8"/>
        <v>-0.50860676165105</v>
      </c>
      <c r="C146" s="46">
        <f t="shared" si="7"/>
        <v>10.200000000000001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50">
        <f t="shared" si="5"/>
        <v>-0.8851006844957967</v>
      </c>
      <c r="O146" s="5">
        <f t="shared" si="6"/>
        <v>10.3</v>
      </c>
      <c r="P146" s="46"/>
    </row>
    <row r="147" spans="1:16" s="5" customFormat="1" ht="12.75">
      <c r="A147" s="46">
        <v>0.0103</v>
      </c>
      <c r="B147" s="46">
        <f t="shared" si="8"/>
        <v>-0.4941195585770566</v>
      </c>
      <c r="C147" s="46">
        <f t="shared" si="7"/>
        <v>10.3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50">
        <f t="shared" si="5"/>
        <v>-0.891415283126986</v>
      </c>
      <c r="O147" s="5">
        <f t="shared" si="6"/>
        <v>10.4</v>
      </c>
      <c r="P147" s="46"/>
    </row>
    <row r="148" spans="1:16" s="5" customFormat="1" ht="12.75">
      <c r="A148" s="46">
        <v>0.0104</v>
      </c>
      <c r="B148" s="46">
        <f t="shared" si="8"/>
        <v>-0.47867666372314277</v>
      </c>
      <c r="C148" s="46">
        <f t="shared" si="7"/>
        <v>10.4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50">
        <f t="shared" si="5"/>
        <v>-0.896005768142772</v>
      </c>
      <c r="O148" s="5">
        <f t="shared" si="6"/>
        <v>10.5</v>
      </c>
      <c r="P148" s="46"/>
    </row>
    <row r="149" spans="1:16" s="5" customFormat="1" ht="12.75">
      <c r="A149" s="46">
        <v>0.0105</v>
      </c>
      <c r="B149" s="46">
        <f t="shared" si="8"/>
        <v>-0.4623079456654734</v>
      </c>
      <c r="C149" s="46">
        <f t="shared" si="7"/>
        <v>10.5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50">
        <f t="shared" si="5"/>
        <v>-0.8988632609454157</v>
      </c>
      <c r="O149" s="5">
        <f t="shared" si="6"/>
        <v>10.6</v>
      </c>
      <c r="P149" s="46"/>
    </row>
    <row r="150" spans="1:16" s="5" customFormat="1" ht="12.75">
      <c r="A150" s="46">
        <v>0.0106</v>
      </c>
      <c r="B150" s="46">
        <f t="shared" si="8"/>
        <v>-0.44504506364324375</v>
      </c>
      <c r="C150" s="46">
        <f t="shared" si="7"/>
        <v>10.6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50">
        <f t="shared" si="5"/>
        <v>-0.8999822347705234</v>
      </c>
      <c r="O150" s="5">
        <f t="shared" si="6"/>
        <v>10.7</v>
      </c>
      <c r="P150" s="46"/>
    </row>
    <row r="151" spans="1:16" s="5" customFormat="1" ht="12.75">
      <c r="A151" s="46">
        <v>0.0107</v>
      </c>
      <c r="B151" s="46">
        <f t="shared" si="8"/>
        <v>-0.42692140632557146</v>
      </c>
      <c r="C151" s="46">
        <f t="shared" si="7"/>
        <v>10.7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50">
        <f t="shared" si="5"/>
        <v>-0.8993605253765303</v>
      </c>
      <c r="O151" s="5">
        <f t="shared" si="6"/>
        <v>10.8</v>
      </c>
      <c r="P151" s="46"/>
    </row>
    <row r="152" spans="1:16" s="5" customFormat="1" ht="12.75">
      <c r="A152" s="46">
        <v>0.0108</v>
      </c>
      <c r="B152" s="46">
        <f t="shared" si="8"/>
        <v>-0.40797202723345144</v>
      </c>
      <c r="C152" s="46">
        <f t="shared" si="7"/>
        <v>10.8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50">
        <f t="shared" si="5"/>
        <v>-0.8969993352306269</v>
      </c>
      <c r="O152" s="5">
        <f t="shared" si="6"/>
        <v>10.9</v>
      </c>
      <c r="P152" s="46"/>
    </row>
    <row r="153" spans="1:16" s="5" customFormat="1" ht="12.75">
      <c r="A153" s="46">
        <v>0.0109</v>
      </c>
      <c r="B153" s="46">
        <f t="shared" si="8"/>
        <v>-0.3882335769416666</v>
      </c>
      <c r="C153" s="46">
        <f t="shared" si="7"/>
        <v>10.9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50">
        <f t="shared" si="5"/>
        <v>-0.8929032311830302</v>
      </c>
      <c r="O153" s="5">
        <f t="shared" si="6"/>
        <v>11</v>
      </c>
      <c r="P153" s="46"/>
    </row>
    <row r="154" spans="1:16" s="5" customFormat="1" ht="12.75">
      <c r="A154" s="46">
        <v>0.011</v>
      </c>
      <c r="B154" s="46">
        <f t="shared" si="8"/>
        <v>-0.36774423219178637</v>
      </c>
      <c r="C154" s="46">
        <f t="shared" si="7"/>
        <v>11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50">
        <f t="shared" si="5"/>
        <v>-0.8870801356340983</v>
      </c>
      <c r="O154" s="5">
        <f t="shared" si="6"/>
        <v>11.1</v>
      </c>
      <c r="P154" s="46"/>
    </row>
    <row r="155" spans="1:16" s="5" customFormat="1" ht="12.75">
      <c r="A155" s="46">
        <v>0.0111</v>
      </c>
      <c r="B155" s="46">
        <f t="shared" si="8"/>
        <v>-0.34654362205336064</v>
      </c>
      <c r="C155" s="46">
        <f t="shared" si="7"/>
        <v>11.1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50">
        <f t="shared" si="5"/>
        <v>-0.8795413112113741</v>
      </c>
      <c r="O155" s="5">
        <f t="shared" si="6"/>
        <v>11.2</v>
      </c>
      <c r="P155" s="46"/>
    </row>
    <row r="156" spans="1:16" s="5" customFormat="1" ht="12.75">
      <c r="A156" s="46">
        <v>0.0112</v>
      </c>
      <c r="B156" s="46">
        <f t="shared" si="8"/>
        <v>-0.3246727512761256</v>
      </c>
      <c r="C156" s="46">
        <f t="shared" si="7"/>
        <v>11.2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50">
        <f t="shared" si="5"/>
        <v>-0.8703013389861917</v>
      </c>
      <c r="O156" s="5">
        <f t="shared" si="6"/>
        <v>11.299999999999999</v>
      </c>
      <c r="P156" s="46"/>
    </row>
    <row r="157" spans="1:16" s="5" customFormat="1" ht="12.75">
      <c r="A157" s="46">
        <v>0.0113</v>
      </c>
      <c r="B157" s="46">
        <f t="shared" si="8"/>
        <v>-0.3021739209814566</v>
      </c>
      <c r="C157" s="46">
        <f t="shared" si="7"/>
        <v>11.299999999999999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50">
        <f t="shared" si="5"/>
        <v>-0.8593780902719788</v>
      </c>
      <c r="O157" s="5">
        <f t="shared" si="6"/>
        <v>11.4</v>
      </c>
      <c r="P157" s="46"/>
    </row>
    <row r="158" spans="1:16" s="5" customFormat="1" ht="12.75">
      <c r="A158" s="46">
        <v>0.0114</v>
      </c>
      <c r="B158" s="46">
        <f t="shared" si="8"/>
        <v>-0.27909064684647517</v>
      </c>
      <c r="C158" s="46">
        <f t="shared" si="7"/>
        <v>11.4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50">
        <f t="shared" si="5"/>
        <v>-0.846792692058803</v>
      </c>
      <c r="O158" s="5">
        <f t="shared" si="6"/>
        <v>11.5</v>
      </c>
      <c r="P158" s="46"/>
    </row>
    <row r="159" spans="1:16" s="5" customFormat="1" ht="12.75">
      <c r="A159" s="46">
        <v>0.0115</v>
      </c>
      <c r="B159" s="46">
        <f t="shared" si="8"/>
        <v>-0.25546757493904376</v>
      </c>
      <c r="C159" s="46">
        <f t="shared" si="7"/>
        <v>11.5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50">
        <f t="shared" si="5"/>
        <v>-0.8325694861510125</v>
      </c>
      <c r="O159" s="5">
        <f t="shared" si="6"/>
        <v>11.6</v>
      </c>
      <c r="P159" s="46"/>
    </row>
    <row r="160" spans="1:16" s="5" customFormat="1" ht="12.75">
      <c r="A160" s="46">
        <v>0.0116</v>
      </c>
      <c r="B160" s="46">
        <f t="shared" si="8"/>
        <v>-0.23135039536643817</v>
      </c>
      <c r="C160" s="46">
        <f t="shared" si="7"/>
        <v>11.6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50">
        <f t="shared" si="5"/>
        <v>-0.8167359820870054</v>
      </c>
      <c r="O160" s="5">
        <f t="shared" si="6"/>
        <v>11.700000000000001</v>
      </c>
      <c r="P160" s="46"/>
    </row>
    <row r="161" spans="1:16" s="5" customFormat="1" ht="12.75">
      <c r="A161" s="46">
        <v>0.0117</v>
      </c>
      <c r="B161" s="46">
        <f t="shared" si="8"/>
        <v>-0.20678575390471052</v>
      </c>
      <c r="C161" s="46">
        <f t="shared" si="7"/>
        <v>11.700000000000001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50">
        <f t="shared" si="5"/>
        <v>-0.7993228039321904</v>
      </c>
      <c r="O161" s="5">
        <f t="shared" si="6"/>
        <v>11.799999999999999</v>
      </c>
      <c r="P161" s="46"/>
    </row>
    <row r="162" spans="1:16" s="5" customFormat="1" ht="12.75">
      <c r="A162" s="46">
        <v>0.0118</v>
      </c>
      <c r="B162" s="46">
        <f t="shared" si="8"/>
        <v>-0.18182116177966473</v>
      </c>
      <c r="C162" s="46">
        <f t="shared" si="7"/>
        <v>11.799999999999999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50">
        <f t="shared" si="5"/>
        <v>-0.780363631048041</v>
      </c>
      <c r="O162" s="5">
        <f t="shared" si="6"/>
        <v>11.9</v>
      </c>
      <c r="P162" s="46"/>
    </row>
    <row r="163" spans="1:16" s="5" customFormat="1" ht="12.75">
      <c r="A163" s="46">
        <v>0.0119</v>
      </c>
      <c r="B163" s="46">
        <f t="shared" si="8"/>
        <v>-0.15650490377393805</v>
      </c>
      <c r="C163" s="46">
        <f t="shared" si="7"/>
        <v>11.9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50">
        <f t="shared" si="5"/>
        <v>-0.7598951329518134</v>
      </c>
      <c r="O163" s="5">
        <f t="shared" si="6"/>
        <v>12</v>
      </c>
      <c r="P163" s="46"/>
    </row>
    <row r="164" spans="1:16" s="5" customFormat="1" ht="12.75">
      <c r="A164" s="46">
        <v>0.012</v>
      </c>
      <c r="B164" s="46">
        <f t="shared" si="8"/>
        <v>-0.13088594483792546</v>
      </c>
      <c r="C164" s="46">
        <f t="shared" si="7"/>
        <v>12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50">
        <f t="shared" si="5"/>
        <v>-0.7379568983929076</v>
      </c>
      <c r="O164" s="5">
        <f t="shared" si="6"/>
        <v>12.1</v>
      </c>
      <c r="P164" s="46"/>
    </row>
    <row r="165" spans="1:16" s="5" customFormat="1" ht="12.75">
      <c r="A165" s="46">
        <v>0.0121</v>
      </c>
      <c r="B165" s="46">
        <f t="shared" si="8"/>
        <v>-0.10501383538516612</v>
      </c>
      <c r="C165" s="46">
        <f t="shared" si="7"/>
        <v>12.1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50">
        <f t="shared" si="5"/>
        <v>-0.7145913587830518</v>
      </c>
      <c r="O165" s="5">
        <f t="shared" si="6"/>
        <v>12.200000000000001</v>
      </c>
      <c r="P165" s="46"/>
    </row>
    <row r="166" spans="1:16" s="5" customFormat="1" ht="12.75">
      <c r="A166" s="46">
        <v>0.0122</v>
      </c>
      <c r="B166" s="46">
        <f t="shared" si="8"/>
        <v>-0.07893861545536952</v>
      </c>
      <c r="C166" s="46">
        <f t="shared" si="7"/>
        <v>12.200000000000001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50">
        <f t="shared" si="5"/>
        <v>-0.6898437061284148</v>
      </c>
      <c r="O166" s="5">
        <f t="shared" si="6"/>
        <v>12.3</v>
      </c>
      <c r="P166" s="46"/>
    </row>
    <row r="167" spans="1:16" s="5" customFormat="1" ht="12.75">
      <c r="A167" s="46">
        <v>0.0123</v>
      </c>
      <c r="B167" s="46">
        <f t="shared" si="8"/>
        <v>-0.05271071793044597</v>
      </c>
      <c r="C167" s="46">
        <f t="shared" si="7"/>
        <v>12.3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50">
        <f t="shared" si="5"/>
        <v>-0.6637618056223566</v>
      </c>
      <c r="O167" s="5">
        <f t="shared" si="6"/>
        <v>12.4</v>
      </c>
      <c r="P167" s="46"/>
    </row>
    <row r="168" spans="1:16" s="5" customFormat="1" ht="12.75">
      <c r="A168" s="46">
        <v>0.0124</v>
      </c>
      <c r="B168" s="46">
        <f t="shared" si="8"/>
        <v>-0.026380870990719046</v>
      </c>
      <c r="C168" s="46">
        <f t="shared" si="7"/>
        <v>12.4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50">
        <f t="shared" si="5"/>
        <v>-0.636396103067893</v>
      </c>
      <c r="O168" s="5">
        <f t="shared" si="6"/>
        <v>12.5</v>
      </c>
      <c r="P168" s="46"/>
    </row>
    <row r="169" spans="1:16" s="5" customFormat="1" ht="12.75">
      <c r="A169" s="46">
        <v>0.0125</v>
      </c>
      <c r="B169" s="46">
        <f t="shared" si="8"/>
        <v>-1.470178145890344E-16</v>
      </c>
      <c r="C169" s="46">
        <f t="shared" si="7"/>
        <v>12.5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50">
        <f t="shared" si="5"/>
        <v>-0.6077995273089223</v>
      </c>
      <c r="O169" s="5">
        <f t="shared" si="6"/>
        <v>12.6</v>
      </c>
      <c r="P169" s="46"/>
    </row>
    <row r="170" spans="1:16" s="5" customFormat="1" ht="12.75">
      <c r="A170" s="46">
        <v>0.0126</v>
      </c>
      <c r="B170" s="46">
        <f t="shared" si="8"/>
        <v>0.026380870990718754</v>
      </c>
      <c r="C170" s="46">
        <f t="shared" si="7"/>
        <v>12.6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50">
        <f t="shared" si="5"/>
        <v>-0.5780273878589262</v>
      </c>
      <c r="O170" s="5">
        <f t="shared" si="6"/>
        <v>12.7</v>
      </c>
      <c r="P170" s="46"/>
    </row>
    <row r="171" spans="1:16" s="5" customFormat="1" ht="12.75">
      <c r="A171" s="46">
        <v>0.0127</v>
      </c>
      <c r="B171" s="46">
        <f t="shared" si="8"/>
        <v>0.052710717930445676</v>
      </c>
      <c r="C171" s="46">
        <f t="shared" si="7"/>
        <v>12.7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50">
        <f t="shared" si="5"/>
        <v>-0.5471372679251452</v>
      </c>
      <c r="O171" s="5">
        <f t="shared" si="6"/>
        <v>12.8</v>
      </c>
      <c r="P171" s="46"/>
    </row>
    <row r="172" spans="1:16" s="5" customFormat="1" ht="12.75">
      <c r="A172" s="46">
        <v>0.0128</v>
      </c>
      <c r="B172" s="46">
        <f t="shared" si="8"/>
        <v>0.07893861545536922</v>
      </c>
      <c r="C172" s="46">
        <f t="shared" si="7"/>
        <v>12.8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50">
        <f aca="true" t="shared" si="9" ref="N172:N235">IF(A173&lt;$H$100,RR*SIN(w*A173+0),NA())</f>
        <v>-0.5151889130351323</v>
      </c>
      <c r="O172" s="5">
        <f aca="true" t="shared" si="10" ref="O172:O235">A173*10^3</f>
        <v>12.9</v>
      </c>
      <c r="P172" s="46"/>
    </row>
    <row r="173" spans="1:16" s="5" customFormat="1" ht="12.75">
      <c r="A173" s="46">
        <v>0.0129</v>
      </c>
      <c r="B173" s="46">
        <f t="shared" si="8"/>
        <v>0.1050138353851653</v>
      </c>
      <c r="C173" s="46">
        <f t="shared" si="7"/>
        <v>12.9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50">
        <f t="shared" si="9"/>
        <v>-0.4822441154810974</v>
      </c>
      <c r="O173" s="5">
        <f t="shared" si="10"/>
        <v>13</v>
      </c>
      <c r="P173" s="46"/>
    </row>
    <row r="174" spans="1:16" s="5" customFormat="1" ht="12.75">
      <c r="A174" s="46">
        <v>0.013</v>
      </c>
      <c r="B174" s="46">
        <f t="shared" si="8"/>
        <v>0.13088594483792518</v>
      </c>
      <c r="C174" s="46">
        <f aca="true" t="shared" si="11" ref="C174:C237">A174*10^3</f>
        <v>13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50">
        <f t="shared" si="9"/>
        <v>-0.4483665948055416</v>
      </c>
      <c r="O174" s="5">
        <f t="shared" si="10"/>
        <v>13.100000000000001</v>
      </c>
      <c r="P174" s="46"/>
    </row>
    <row r="175" spans="1:16" s="5" customFormat="1" ht="12.75">
      <c r="A175" s="46">
        <v>0.0131</v>
      </c>
      <c r="B175" s="46">
        <f t="shared" si="8"/>
        <v>0.15650490377393825</v>
      </c>
      <c r="C175" s="46">
        <f t="shared" si="11"/>
        <v>13.100000000000001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50">
        <f t="shared" si="9"/>
        <v>-0.41362187455933963</v>
      </c>
      <c r="O175" s="5">
        <f t="shared" si="10"/>
        <v>13.2</v>
      </c>
      <c r="P175" s="46"/>
    </row>
    <row r="176" spans="1:16" s="5" customFormat="1" ht="12.75">
      <c r="A176" s="46">
        <v>0.0132</v>
      </c>
      <c r="B176" s="46">
        <f t="shared" si="8"/>
        <v>0.18182116177966395</v>
      </c>
      <c r="C176" s="46">
        <f t="shared" si="11"/>
        <v>13.2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50">
        <f t="shared" si="9"/>
        <v>-0.37807715557062627</v>
      </c>
      <c r="O176" s="5">
        <f t="shared" si="10"/>
        <v>13.299999999999999</v>
      </c>
      <c r="P176" s="46"/>
    </row>
    <row r="177" spans="1:16" s="5" customFormat="1" ht="12.75">
      <c r="A177" s="46">
        <v>0.0133</v>
      </c>
      <c r="B177" s="46">
        <f t="shared" si="8"/>
        <v>0.20678575390470977</v>
      </c>
      <c r="C177" s="46">
        <f t="shared" si="11"/>
        <v>13.299999999999999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50">
        <f t="shared" si="9"/>
        <v>-0.341801185969621</v>
      </c>
      <c r="O177" s="5">
        <f t="shared" si="10"/>
        <v>13.4</v>
      </c>
      <c r="P177" s="46"/>
    </row>
    <row r="178" spans="1:16" s="5" customFormat="1" ht="12.75">
      <c r="A178" s="46">
        <v>0.0134</v>
      </c>
      <c r="B178" s="46">
        <f t="shared" si="8"/>
        <v>0.23135039536643792</v>
      </c>
      <c r="C178" s="46">
        <f t="shared" si="11"/>
        <v>13.4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50">
        <f t="shared" si="9"/>
        <v>-0.3048641282207623</v>
      </c>
      <c r="O178" s="5">
        <f t="shared" si="10"/>
        <v>13.5</v>
      </c>
      <c r="P178" s="46"/>
    </row>
    <row r="179" spans="1:16" s="5" customFormat="1" ht="12.75">
      <c r="A179" s="46">
        <v>0.0135</v>
      </c>
      <c r="B179" s="46">
        <f t="shared" si="8"/>
        <v>0.25546757493904354</v>
      </c>
      <c r="C179" s="46">
        <f t="shared" si="11"/>
        <v>13.5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50">
        <f t="shared" si="9"/>
        <v>-0.2673374234193323</v>
      </c>
      <c r="O179" s="5">
        <f t="shared" si="10"/>
        <v>13.6</v>
      </c>
      <c r="P179" s="46"/>
    </row>
    <row r="180" spans="1:16" s="5" customFormat="1" ht="12.75">
      <c r="A180" s="46">
        <v>0.0136</v>
      </c>
      <c r="B180" s="46">
        <f t="shared" si="8"/>
        <v>0.27909064684647444</v>
      </c>
      <c r="C180" s="46">
        <f t="shared" si="11"/>
        <v>13.6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50">
        <f t="shared" si="9"/>
        <v>-0.22929365311504415</v>
      </c>
      <c r="O180" s="5">
        <f t="shared" si="10"/>
        <v>13.700000000000001</v>
      </c>
      <c r="P180" s="46"/>
    </row>
    <row r="181" spans="1:16" s="5" customFormat="1" ht="12.75">
      <c r="A181" s="46">
        <v>0.0137</v>
      </c>
      <c r="B181" s="46">
        <f t="shared" si="8"/>
        <v>0.3021739209814564</v>
      </c>
      <c r="C181" s="46">
        <f t="shared" si="11"/>
        <v>13.700000000000001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50">
        <f t="shared" si="9"/>
        <v>-0.1908063989298494</v>
      </c>
      <c r="O181" s="5">
        <f t="shared" si="10"/>
        <v>13.799999999999999</v>
      </c>
      <c r="P181" s="46"/>
    </row>
    <row r="182" spans="1:16" s="5" customFormat="1" ht="12.75">
      <c r="A182" s="46">
        <v>0.0138</v>
      </c>
      <c r="B182" s="46">
        <f t="shared" si="8"/>
        <v>0.3246727512761253</v>
      </c>
      <c r="C182" s="46">
        <f t="shared" si="11"/>
        <v>13.799999999999999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50">
        <f t="shared" si="9"/>
        <v>-0.15195010024146158</v>
      </c>
      <c r="O182" s="5">
        <f t="shared" si="10"/>
        <v>13.899999999999999</v>
      </c>
      <c r="P182" s="46"/>
    </row>
    <row r="183" spans="1:16" s="5" customFormat="1" ht="12.75">
      <c r="A183" s="46">
        <v>0.0139</v>
      </c>
      <c r="B183" s="46">
        <f t="shared" si="8"/>
        <v>0.3465436220533599</v>
      </c>
      <c r="C183" s="46">
        <f t="shared" si="11"/>
        <v>13.899999999999999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50">
        <f t="shared" si="9"/>
        <v>-0.11279991020787418</v>
      </c>
      <c r="O183" s="5">
        <f t="shared" si="10"/>
        <v>14</v>
      </c>
      <c r="P183" s="46"/>
    </row>
    <row r="184" spans="1:16" s="5" customFormat="1" ht="12.75">
      <c r="A184" s="46">
        <v>0.014</v>
      </c>
      <c r="B184" s="46">
        <f t="shared" si="8"/>
        <v>0.3677442321917857</v>
      </c>
      <c r="C184" s="46">
        <f t="shared" si="11"/>
        <v>14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50">
        <f t="shared" si="9"/>
        <v>-0.07343155041134224</v>
      </c>
      <c r="O184" s="5">
        <f t="shared" si="10"/>
        <v>14.1</v>
      </c>
      <c r="P184" s="46"/>
    </row>
    <row r="185" spans="1:16" s="5" customFormat="1" ht="12.75">
      <c r="A185" s="46">
        <v>0.0141</v>
      </c>
      <c r="B185" s="46">
        <f t="shared" si="8"/>
        <v>0.3882335769416663</v>
      </c>
      <c r="C185" s="46">
        <f t="shared" si="11"/>
        <v>14.1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50">
        <f t="shared" si="9"/>
        <v>-0.033921164402940795</v>
      </c>
      <c r="O185" s="5">
        <f t="shared" si="10"/>
        <v>14.200000000000001</v>
      </c>
      <c r="P185" s="46"/>
    </row>
    <row r="186" spans="1:16" s="5" customFormat="1" ht="12.75">
      <c r="A186" s="46">
        <v>0.0142</v>
      </c>
      <c r="B186" s="46">
        <f t="shared" si="8"/>
        <v>0.40797202723345166</v>
      </c>
      <c r="C186" s="46">
        <f t="shared" si="11"/>
        <v>14.200000000000001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50">
        <f t="shared" si="9"/>
        <v>0.005654829569002484</v>
      </c>
      <c r="O186" s="5">
        <f t="shared" si="10"/>
        <v>14.3</v>
      </c>
      <c r="P186" s="46"/>
    </row>
    <row r="187" spans="1:16" s="5" customFormat="1" ht="12.75">
      <c r="A187" s="46">
        <v>0.0143</v>
      </c>
      <c r="B187" s="46">
        <f aca="true" t="shared" si="12" ref="B187:B250">IF(A187&lt;$H$100,R*SIN(w*A187+$H$102),NA())</f>
        <v>0.4269214063255709</v>
      </c>
      <c r="C187" s="46">
        <f t="shared" si="11"/>
        <v>14.3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50">
        <f t="shared" si="9"/>
        <v>0.045219886361791965</v>
      </c>
      <c r="O187" s="5">
        <f t="shared" si="10"/>
        <v>14.4</v>
      </c>
      <c r="P187" s="46"/>
    </row>
    <row r="188" spans="1:16" s="5" customFormat="1" ht="12.75">
      <c r="A188" s="46">
        <v>0.0144</v>
      </c>
      <c r="B188" s="46">
        <f t="shared" si="12"/>
        <v>0.44504506364324325</v>
      </c>
      <c r="C188" s="46">
        <f t="shared" si="11"/>
        <v>14.4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50">
        <f t="shared" si="9"/>
        <v>0.08469748198666298</v>
      </c>
      <c r="O188" s="5">
        <f t="shared" si="10"/>
        <v>14.5</v>
      </c>
      <c r="P188" s="46"/>
    </row>
    <row r="189" spans="1:16" s="5" customFormat="1" ht="12.75">
      <c r="A189" s="46">
        <v>0.0145</v>
      </c>
      <c r="B189" s="46">
        <f t="shared" si="12"/>
        <v>0.4623079456654735</v>
      </c>
      <c r="C189" s="46">
        <f t="shared" si="11"/>
        <v>14.5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50">
        <f t="shared" si="9"/>
        <v>0.1240112616161743</v>
      </c>
      <c r="O189" s="5">
        <f t="shared" si="10"/>
        <v>14.6</v>
      </c>
      <c r="P189" s="46"/>
    </row>
    <row r="190" spans="1:16" s="5" customFormat="1" ht="12.75">
      <c r="A190" s="46">
        <v>0.0146</v>
      </c>
      <c r="B190" s="46">
        <f t="shared" si="12"/>
        <v>0.47867666372314255</v>
      </c>
      <c r="C190" s="46">
        <f t="shared" si="11"/>
        <v>14.6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50">
        <f t="shared" si="9"/>
        <v>0.1630851872644228</v>
      </c>
      <c r="O190" s="5">
        <f t="shared" si="10"/>
        <v>14.7</v>
      </c>
      <c r="P190" s="46"/>
    </row>
    <row r="191" spans="1:16" s="5" customFormat="1" ht="12.75">
      <c r="A191" s="46">
        <v>0.0147</v>
      </c>
      <c r="B191" s="46">
        <f t="shared" si="12"/>
        <v>0.49411955857705614</v>
      </c>
      <c r="C191" s="46">
        <f t="shared" si="11"/>
        <v>14.7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50">
        <f t="shared" si="9"/>
        <v>0.20184368485444298</v>
      </c>
      <c r="O191" s="5">
        <f t="shared" si="10"/>
        <v>14.8</v>
      </c>
      <c r="P191" s="46"/>
    </row>
    <row r="192" spans="1:16" s="5" customFormat="1" ht="12.75">
      <c r="A192" s="46">
        <v>0.0148</v>
      </c>
      <c r="B192" s="46">
        <f t="shared" si="12"/>
        <v>0.5086067616510499</v>
      </c>
      <c r="C192" s="46">
        <f t="shared" si="11"/>
        <v>14.8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50">
        <f t="shared" si="9"/>
        <v>0.24021179038833787</v>
      </c>
      <c r="O192" s="5">
        <f t="shared" si="10"/>
        <v>14.9</v>
      </c>
      <c r="P192" s="46"/>
    </row>
    <row r="193" spans="1:16" s="5" customFormat="1" ht="12.75">
      <c r="A193" s="46">
        <v>0.0149</v>
      </c>
      <c r="B193" s="46">
        <f t="shared" si="12"/>
        <v>0.5221102528017153</v>
      </c>
      <c r="C193" s="46">
        <f t="shared" si="11"/>
        <v>14.9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50">
        <f t="shared" si="9"/>
        <v>0.27811529493745174</v>
      </c>
      <c r="O193" s="5">
        <f t="shared" si="10"/>
        <v>15</v>
      </c>
      <c r="P193" s="46"/>
    </row>
    <row r="194" spans="1:16" s="5" customFormat="1" ht="12.75">
      <c r="A194" s="46">
        <v>0.015</v>
      </c>
      <c r="B194" s="46">
        <f t="shared" si="12"/>
        <v>0.5346039145130204</v>
      </c>
      <c r="C194" s="46">
        <f t="shared" si="11"/>
        <v>15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50">
        <f t="shared" si="9"/>
        <v>0.3154808881721328</v>
      </c>
      <c r="O194" s="5">
        <f t="shared" si="10"/>
        <v>15.100000000000001</v>
      </c>
      <c r="P194" s="46"/>
    </row>
    <row r="195" spans="1:16" s="5" customFormat="1" ht="12.75">
      <c r="A195" s="46">
        <v>0.0151</v>
      </c>
      <c r="B195" s="46">
        <f t="shared" si="12"/>
        <v>0.5460635824109973</v>
      </c>
      <c r="C195" s="46">
        <f t="shared" si="11"/>
        <v>15.100000000000001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50">
        <f t="shared" si="9"/>
        <v>0.35223630015348184</v>
      </c>
      <c r="O195" s="5">
        <f t="shared" si="10"/>
        <v>15.2</v>
      </c>
      <c r="P195" s="46"/>
    </row>
    <row r="196" spans="1:16" s="5" customFormat="1" ht="12.75">
      <c r="A196" s="46">
        <v>0.0152</v>
      </c>
      <c r="B196" s="46">
        <f t="shared" si="12"/>
        <v>0.5564670920007967</v>
      </c>
      <c r="C196" s="46">
        <f t="shared" si="11"/>
        <v>15.2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50">
        <f t="shared" si="9"/>
        <v>0.38831044111286267</v>
      </c>
      <c r="O196" s="5">
        <f t="shared" si="10"/>
        <v>15.299999999999999</v>
      </c>
      <c r="P196" s="46"/>
    </row>
    <row r="197" spans="1:16" s="5" customFormat="1" ht="12.75">
      <c r="A197" s="46">
        <v>0.0153</v>
      </c>
      <c r="B197" s="46">
        <f t="shared" si="12"/>
        <v>0.5657943215357185</v>
      </c>
      <c r="C197" s="46">
        <f t="shared" si="11"/>
        <v>15.299999999999999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50">
        <f t="shared" si="9"/>
        <v>0.42363353894879885</v>
      </c>
      <c r="O197" s="5">
        <f t="shared" si="10"/>
        <v>15.4</v>
      </c>
      <c r="P197" s="46"/>
    </row>
    <row r="198" spans="1:16" s="5" customFormat="1" ht="12.75">
      <c r="A198" s="46">
        <v>0.0154</v>
      </c>
      <c r="B198" s="46">
        <f t="shared" si="12"/>
        <v>0.5740272309352982</v>
      </c>
      <c r="C198" s="46">
        <f t="shared" si="11"/>
        <v>15.4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50">
        <f t="shared" si="9"/>
        <v>0.4581372741753337</v>
      </c>
      <c r="O198" s="5">
        <f t="shared" si="10"/>
        <v>15.5</v>
      </c>
      <c r="P198" s="46"/>
    </row>
    <row r="199" spans="1:16" s="5" customFormat="1" ht="12.75">
      <c r="A199" s="46">
        <v>0.0155</v>
      </c>
      <c r="B199" s="46">
        <f t="shared" si="12"/>
        <v>0.5811498966771785</v>
      </c>
      <c r="C199" s="46">
        <f t="shared" si="11"/>
        <v>15.5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50">
        <f t="shared" si="9"/>
        <v>0.4917549120608416</v>
      </c>
      <c r="O199" s="5">
        <f t="shared" si="10"/>
        <v>15.6</v>
      </c>
      <c r="P199" s="46"/>
    </row>
    <row r="200" spans="1:16" s="5" customFormat="1" ht="12.75">
      <c r="A200" s="46">
        <v>0.0156</v>
      </c>
      <c r="B200" s="46">
        <f t="shared" si="12"/>
        <v>0.5871485425952832</v>
      </c>
      <c r="C200" s="46">
        <f t="shared" si="11"/>
        <v>15.6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50">
        <f t="shared" si="9"/>
        <v>0.524421431701718</v>
      </c>
      <c r="O200" s="5">
        <f t="shared" si="10"/>
        <v>15.7</v>
      </c>
      <c r="P200" s="46"/>
    </row>
    <row r="201" spans="1:16" s="5" customFormat="1" ht="12.75">
      <c r="A201" s="46">
        <v>0.0157</v>
      </c>
      <c r="B201" s="46">
        <f t="shared" si="12"/>
        <v>0.5920115665247208</v>
      </c>
      <c r="C201" s="46">
        <f t="shared" si="11"/>
        <v>15.7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50">
        <f t="shared" si="9"/>
        <v>0.556073651781301</v>
      </c>
      <c r="O201" s="5">
        <f t="shared" si="10"/>
        <v>15.8</v>
      </c>
      <c r="P201" s="46"/>
    </row>
    <row r="202" spans="1:16" s="5" customFormat="1" ht="12.75">
      <c r="A202" s="46">
        <v>0.0158</v>
      </c>
      <c r="B202" s="46">
        <f t="shared" si="12"/>
        <v>0.5957295627418882</v>
      </c>
      <c r="C202" s="46">
        <f t="shared" si="11"/>
        <v>15.8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50">
        <f t="shared" si="9"/>
        <v>0.5866503527707909</v>
      </c>
      <c r="O202" s="5">
        <f t="shared" si="10"/>
        <v>15.9</v>
      </c>
      <c r="P202" s="46"/>
    </row>
    <row r="203" spans="1:16" s="5" customFormat="1" ht="12.75">
      <c r="A203" s="46">
        <v>0.0159</v>
      </c>
      <c r="B203" s="46">
        <f t="shared" si="12"/>
        <v>0.5982953401563683</v>
      </c>
      <c r="C203" s="46">
        <f t="shared" si="11"/>
        <v>15.9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50">
        <f t="shared" si="9"/>
        <v>0.6160923953358197</v>
      </c>
      <c r="O203" s="5">
        <f t="shared" si="10"/>
        <v>16</v>
      </c>
      <c r="P203" s="46"/>
    </row>
    <row r="204" spans="1:16" s="5" customFormat="1" ht="12.75">
      <c r="A204" s="46">
        <v>0.016</v>
      </c>
      <c r="B204" s="46">
        <f t="shared" si="12"/>
        <v>0.599703936219439</v>
      </c>
      <c r="C204" s="46">
        <f t="shared" si="11"/>
        <v>16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50">
        <f t="shared" si="9"/>
        <v>0.6443428347196474</v>
      </c>
      <c r="O204" s="5">
        <f t="shared" si="10"/>
        <v>16.1</v>
      </c>
      <c r="P204" s="46"/>
    </row>
    <row r="205" spans="1:16" s="5" customFormat="1" ht="12.75">
      <c r="A205" s="46">
        <v>0.0161</v>
      </c>
      <c r="B205" s="46">
        <f t="shared" si="12"/>
        <v>0.5999526265222896</v>
      </c>
      <c r="C205" s="46">
        <f t="shared" si="11"/>
        <v>16.1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50">
        <f t="shared" si="9"/>
        <v>0.6713470308817633</v>
      </c>
      <c r="O205" s="5">
        <f t="shared" si="10"/>
        <v>16.2</v>
      </c>
      <c r="P205" s="46"/>
    </row>
    <row r="206" spans="1:16" s="5" customFormat="1" ht="12.75">
      <c r="A206" s="46">
        <v>0.0162</v>
      </c>
      <c r="B206" s="46">
        <f t="shared" si="12"/>
        <v>0.5990409300653851</v>
      </c>
      <c r="C206" s="46">
        <f t="shared" si="11"/>
        <v>16.2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50">
        <f t="shared" si="9"/>
        <v>0.6970527541788598</v>
      </c>
      <c r="O206" s="5">
        <f t="shared" si="10"/>
        <v>16.299999999999997</v>
      </c>
      <c r="P206" s="46"/>
    </row>
    <row r="207" spans="1:16" s="5" customFormat="1" ht="12.75">
      <c r="A207" s="46">
        <v>0.0163</v>
      </c>
      <c r="B207" s="46">
        <f t="shared" si="12"/>
        <v>0.5969706101887802</v>
      </c>
      <c r="C207" s="46">
        <f t="shared" si="11"/>
        <v>16.299999999999997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50">
        <f t="shared" si="9"/>
        <v>0.7214102863837892</v>
      </c>
      <c r="O207" s="5">
        <f t="shared" si="10"/>
        <v>16.400000000000002</v>
      </c>
      <c r="P207" s="46"/>
    </row>
    <row r="208" spans="1:16" s="5" customFormat="1" ht="12.75">
      <c r="A208" s="46">
        <v>0.0164</v>
      </c>
      <c r="B208" s="46">
        <f t="shared" si="12"/>
        <v>0.5937456711615905</v>
      </c>
      <c r="C208" s="46">
        <f t="shared" si="11"/>
        <v>16.400000000000002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50">
        <f t="shared" si="9"/>
        <v>0.7443725168471055</v>
      </c>
      <c r="O208" s="5">
        <f t="shared" si="10"/>
        <v>16.5</v>
      </c>
      <c r="P208" s="46"/>
    </row>
    <row r="209" spans="1:16" s="5" customFormat="1" ht="12.75">
      <c r="A209" s="46">
        <v>0.0165</v>
      </c>
      <c r="B209" s="46">
        <f t="shared" si="12"/>
        <v>0.5893723504372131</v>
      </c>
      <c r="C209" s="46">
        <f t="shared" si="11"/>
        <v>16.5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50">
        <f t="shared" si="9"/>
        <v>0.7658950336152225</v>
      </c>
      <c r="O209" s="5">
        <f t="shared" si="10"/>
        <v>16.6</v>
      </c>
      <c r="P209" s="46"/>
    </row>
    <row r="210" spans="1:16" s="5" customFormat="1" ht="12.75">
      <c r="A210" s="46">
        <v>0.0166</v>
      </c>
      <c r="B210" s="46">
        <f t="shared" si="12"/>
        <v>0.583859106589276</v>
      </c>
      <c r="C210" s="46">
        <f t="shared" si="11"/>
        <v>16.6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50">
        <f t="shared" si="9"/>
        <v>0.7859362093289278</v>
      </c>
      <c r="O210" s="5">
        <f t="shared" si="10"/>
        <v>16.7</v>
      </c>
      <c r="P210" s="46"/>
    </row>
    <row r="211" spans="1:16" s="5" customFormat="1" ht="12.75">
      <c r="A211" s="46">
        <v>0.0167</v>
      </c>
      <c r="B211" s="46">
        <f t="shared" si="12"/>
        <v>0.5772166029516518</v>
      </c>
      <c r="C211" s="46">
        <f t="shared" si="11"/>
        <v>16.7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50">
        <f t="shared" si="9"/>
        <v>0.8044572817361371</v>
      </c>
      <c r="O211" s="5">
        <f t="shared" si="10"/>
        <v>16.8</v>
      </c>
      <c r="P211" s="46"/>
    </row>
    <row r="212" spans="1:16" s="5" customFormat="1" ht="12.75">
      <c r="A212" s="46">
        <v>0.0168</v>
      </c>
      <c r="B212" s="46">
        <f t="shared" si="12"/>
        <v>0.5694576869941769</v>
      </c>
      <c r="C212" s="46">
        <f t="shared" si="11"/>
        <v>16.8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50">
        <f t="shared" si="9"/>
        <v>0.8214224286631518</v>
      </c>
      <c r="O212" s="5">
        <f t="shared" si="10"/>
        <v>16.9</v>
      </c>
      <c r="P212" s="46"/>
    </row>
    <row r="213" spans="1:16" s="5" customFormat="1" ht="12.75">
      <c r="A213" s="46">
        <v>0.0169</v>
      </c>
      <c r="B213" s="46">
        <f t="shared" si="12"/>
        <v>0.5605973654739675</v>
      </c>
      <c r="C213" s="46">
        <f t="shared" si="11"/>
        <v>16.9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50">
        <f t="shared" si="9"/>
        <v>0.8367988372994263</v>
      </c>
      <c r="O213" s="5">
        <f t="shared" si="10"/>
        <v>17</v>
      </c>
      <c r="P213" s="46"/>
    </row>
    <row r="214" spans="1:16" s="5" customFormat="1" ht="12.75">
      <c r="A214" s="46">
        <v>0.017</v>
      </c>
      <c r="B214" s="46">
        <f t="shared" si="12"/>
        <v>0.5506527754103885</v>
      </c>
      <c r="C214" s="46">
        <f t="shared" si="11"/>
        <v>17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50">
        <f t="shared" si="9"/>
        <v>0.8505567676618243</v>
      </c>
      <c r="O214" s="5">
        <f t="shared" si="10"/>
        <v>17.1</v>
      </c>
      <c r="P214" s="46"/>
    </row>
    <row r="215" spans="1:16" s="5" customFormat="1" ht="12.75">
      <c r="A215" s="46">
        <v>0.0171</v>
      </c>
      <c r="B215" s="46">
        <f t="shared" si="12"/>
        <v>0.5396431509398226</v>
      </c>
      <c r="C215" s="46">
        <f t="shared" si="11"/>
        <v>17.1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50">
        <f t="shared" si="9"/>
        <v>0.862669610115638</v>
      </c>
      <c r="O215" s="5">
        <f t="shared" si="10"/>
        <v>17.2</v>
      </c>
      <c r="P215" s="46"/>
    </row>
    <row r="216" spans="1:16" s="5" customFormat="1" ht="12.75">
      <c r="A216" s="46">
        <v>0.0172</v>
      </c>
      <c r="B216" s="46">
        <f t="shared" si="12"/>
        <v>0.527589786114334</v>
      </c>
      <c r="C216" s="46">
        <f t="shared" si="11"/>
        <v>17.2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50">
        <f t="shared" si="9"/>
        <v>0.8731139368410951</v>
      </c>
      <c r="O216" s="5">
        <f t="shared" si="10"/>
        <v>17.3</v>
      </c>
      <c r="P216" s="46"/>
    </row>
    <row r="217" spans="1:16" s="5" customFormat="1" ht="12.75">
      <c r="A217" s="46">
        <v>0.0173</v>
      </c>
      <c r="B217" s="46">
        <f t="shared" si="12"/>
        <v>0.5145159937161914</v>
      </c>
      <c r="C217" s="46">
        <f t="shared" si="11"/>
        <v>17.3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50">
        <f t="shared" si="9"/>
        <v>0.881869547145822</v>
      </c>
      <c r="O217" s="5">
        <f t="shared" si="10"/>
        <v>17.4</v>
      </c>
      <c r="P217" s="46"/>
    </row>
    <row r="218" spans="1:16" s="5" customFormat="1" ht="12.75">
      <c r="A218" s="46">
        <v>0.0174</v>
      </c>
      <c r="B218" s="46">
        <f t="shared" si="12"/>
        <v>0.5004470601679031</v>
      </c>
      <c r="C218" s="46">
        <f t="shared" si="11"/>
        <v>17.4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50">
        <f t="shared" si="9"/>
        <v>0.888919506535624</v>
      </c>
      <c r="O218" s="5">
        <f t="shared" si="10"/>
        <v>17.5</v>
      </c>
      <c r="P218" s="46"/>
    </row>
    <row r="219" spans="1:16" s="5" customFormat="1" ht="12.75">
      <c r="A219" s="46">
        <v>0.0175</v>
      </c>
      <c r="B219" s="46">
        <f t="shared" si="12"/>
        <v>0.4854101966249679</v>
      </c>
      <c r="C219" s="46">
        <f t="shared" si="11"/>
        <v>17.5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50">
        <f t="shared" si="9"/>
        <v>0.8942501794680076</v>
      </c>
      <c r="O219" s="5">
        <f t="shared" si="10"/>
        <v>17.6</v>
      </c>
      <c r="P219" s="46"/>
    </row>
    <row r="220" spans="1:16" s="5" customFormat="1" ht="12.75">
      <c r="A220" s="46">
        <v>0.0176</v>
      </c>
      <c r="B220" s="46">
        <f t="shared" si="12"/>
        <v>0.4694344863459533</v>
      </c>
      <c r="C220" s="46">
        <f t="shared" si="11"/>
        <v>17.6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50">
        <f t="shared" si="9"/>
        <v>0.8978512557251027</v>
      </c>
      <c r="O220" s="5">
        <f t="shared" si="10"/>
        <v>17.7</v>
      </c>
      <c r="P220" s="46"/>
    </row>
    <row r="221" spans="1:16" s="5" customFormat="1" ht="12.75">
      <c r="A221" s="46">
        <v>0.0177</v>
      </c>
      <c r="B221" s="46">
        <f t="shared" si="12"/>
        <v>0.45255082844166244</v>
      </c>
      <c r="C221" s="46">
        <f t="shared" si="11"/>
        <v>17.7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50">
        <f t="shared" si="9"/>
        <v>0.89971577035497</v>
      </c>
      <c r="O221" s="5">
        <f t="shared" si="10"/>
        <v>17.8</v>
      </c>
      <c r="P221" s="46"/>
    </row>
    <row r="222" spans="1:16" s="5" customFormat="1" ht="12.75">
      <c r="A222" s="46">
        <v>0.0178</v>
      </c>
      <c r="B222" s="46">
        <f t="shared" si="12"/>
        <v>0.43479187811222786</v>
      </c>
      <c r="C222" s="46">
        <f t="shared" si="11"/>
        <v>17.8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50">
        <f t="shared" si="9"/>
        <v>0.8998401171427282</v>
      </c>
      <c r="O222" s="5">
        <f t="shared" si="10"/>
        <v>17.9</v>
      </c>
      <c r="P222" s="46"/>
    </row>
    <row r="223" spans="1:16" s="5" customFormat="1" ht="12.75">
      <c r="A223" s="46">
        <v>0.0179</v>
      </c>
      <c r="B223" s="46">
        <f t="shared" si="12"/>
        <v>0.4161919834876832</v>
      </c>
      <c r="C223" s="46">
        <f t="shared" si="11"/>
        <v>17.9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50">
        <f t="shared" si="9"/>
        <v>0.8982240555854445</v>
      </c>
      <c r="O223" s="5">
        <f t="shared" si="10"/>
        <v>18</v>
      </c>
      <c r="P223" s="46"/>
    </row>
    <row r="224" spans="1:16" s="5" customFormat="1" ht="12.75">
      <c r="A224" s="46">
        <v>0.018</v>
      </c>
      <c r="B224" s="46">
        <f t="shared" si="12"/>
        <v>0.3967871191941918</v>
      </c>
      <c r="C224" s="46">
        <f t="shared" si="11"/>
        <v>18</v>
      </c>
      <c r="D224" s="46">
        <v>0</v>
      </c>
      <c r="E224" s="46"/>
      <c r="F224" s="46">
        <f>D224*PI()/24</f>
        <v>0</v>
      </c>
      <c r="G224" s="46"/>
      <c r="H224" s="46">
        <f>R*COS(F224)</f>
        <v>0.6</v>
      </c>
      <c r="I224" s="46">
        <f>R*SIN(F224)</f>
        <v>0</v>
      </c>
      <c r="J224" s="46">
        <f>RR*COS(F224)</f>
        <v>0.9</v>
      </c>
      <c r="K224" s="46">
        <f>RR*SIN(F224)</f>
        <v>0</v>
      </c>
      <c r="L224" s="46"/>
      <c r="M224" s="46"/>
      <c r="N224" s="50">
        <f t="shared" si="9"/>
        <v>0.894870711357299</v>
      </c>
      <c r="O224" s="5">
        <f t="shared" si="10"/>
        <v>18.1</v>
      </c>
      <c r="P224" s="46"/>
    </row>
    <row r="225" spans="1:16" s="5" customFormat="1" ht="12.75">
      <c r="A225" s="46">
        <v>0.0181</v>
      </c>
      <c r="B225" s="46">
        <f t="shared" si="12"/>
        <v>0.3766148167744206</v>
      </c>
      <c r="C225" s="46">
        <f t="shared" si="11"/>
        <v>18.1</v>
      </c>
      <c r="D225" s="46">
        <v>1</v>
      </c>
      <c r="E225" s="46"/>
      <c r="F225" s="46">
        <f aca="true" t="shared" si="13" ref="F225:F272">D225*PI()/24</f>
        <v>0.1308996938995747</v>
      </c>
      <c r="G225" s="46"/>
      <c r="H225" s="46">
        <f aca="true" t="shared" si="14" ref="H225:H256">R*COS(F225)</f>
        <v>0.5948669168242862</v>
      </c>
      <c r="I225" s="46">
        <f aca="true" t="shared" si="15" ref="I225:I256">R*SIN(F225)</f>
        <v>0.07831571533203094</v>
      </c>
      <c r="J225" s="46">
        <f aca="true" t="shared" si="16" ref="J225:J272">RR*COS(F225)</f>
        <v>0.8923003752364294</v>
      </c>
      <c r="K225" s="46">
        <f aca="true" t="shared" si="17" ref="K225:K272">RR*SIN(F225)</f>
        <v>0.11747357299804642</v>
      </c>
      <c r="L225" s="46"/>
      <c r="M225" s="46"/>
      <c r="N225" s="50">
        <f t="shared" si="9"/>
        <v>0.8897865702641228</v>
      </c>
      <c r="O225" s="5">
        <f t="shared" si="10"/>
        <v>18.2</v>
      </c>
      <c r="P225" s="46"/>
    </row>
    <row r="226" spans="1:16" s="5" customFormat="1" ht="12.75">
      <c r="A226" s="46">
        <v>0.0182</v>
      </c>
      <c r="B226" s="46">
        <f t="shared" si="12"/>
        <v>0.3557140920966355</v>
      </c>
      <c r="C226" s="46">
        <f t="shared" si="11"/>
        <v>18.2</v>
      </c>
      <c r="D226" s="46">
        <v>2</v>
      </c>
      <c r="E226" s="46"/>
      <c r="F226" s="46">
        <f t="shared" si="13"/>
        <v>0.2617993877991494</v>
      </c>
      <c r="G226" s="46"/>
      <c r="H226" s="46">
        <f t="shared" si="14"/>
        <v>0.579555495773441</v>
      </c>
      <c r="I226" s="46">
        <f t="shared" si="15"/>
        <v>0.15529142706151244</v>
      </c>
      <c r="J226" s="46">
        <f t="shared" si="16"/>
        <v>0.8693332436601615</v>
      </c>
      <c r="K226" s="46">
        <f t="shared" si="17"/>
        <v>0.23293714059226867</v>
      </c>
      <c r="L226" s="46"/>
      <c r="M226" s="46"/>
      <c r="N226" s="50">
        <f t="shared" si="9"/>
        <v>0.8829814656990007</v>
      </c>
      <c r="O226" s="5">
        <f t="shared" si="10"/>
        <v>18.3</v>
      </c>
      <c r="P226" s="46"/>
    </row>
    <row r="227" spans="1:16" s="5" customFormat="1" ht="12.75">
      <c r="A227" s="46">
        <v>0.0183</v>
      </c>
      <c r="B227" s="46">
        <f t="shared" si="12"/>
        <v>0.33412536989291236</v>
      </c>
      <c r="C227" s="46">
        <f t="shared" si="11"/>
        <v>18.3</v>
      </c>
      <c r="D227" s="46">
        <v>3</v>
      </c>
      <c r="E227" s="46"/>
      <c r="F227" s="46">
        <f t="shared" si="13"/>
        <v>0.39269908169872414</v>
      </c>
      <c r="G227" s="46"/>
      <c r="H227" s="46">
        <f t="shared" si="14"/>
        <v>0.5543277195067721</v>
      </c>
      <c r="I227" s="46">
        <f t="shared" si="15"/>
        <v>0.22961005941905385</v>
      </c>
      <c r="J227" s="46">
        <f t="shared" si="16"/>
        <v>0.831491579260158</v>
      </c>
      <c r="K227" s="46">
        <f t="shared" si="17"/>
        <v>0.3444150891285808</v>
      </c>
      <c r="L227" s="46"/>
      <c r="M227" s="46"/>
      <c r="N227" s="50">
        <f t="shared" si="9"/>
        <v>0.8744685596232068</v>
      </c>
      <c r="O227" s="5">
        <f t="shared" si="10"/>
        <v>18.4</v>
      </c>
      <c r="P227" s="46"/>
    </row>
    <row r="228" spans="1:16" s="5" customFormat="1" ht="12.75">
      <c r="A228" s="46">
        <v>0.0184</v>
      </c>
      <c r="B228" s="46">
        <f t="shared" si="12"/>
        <v>0.31189040557242664</v>
      </c>
      <c r="C228" s="46">
        <f t="shared" si="11"/>
        <v>18.4</v>
      </c>
      <c r="D228" s="46">
        <v>4</v>
      </c>
      <c r="E228" s="46"/>
      <c r="F228" s="46">
        <f t="shared" si="13"/>
        <v>0.5235987755982988</v>
      </c>
      <c r="G228" s="46"/>
      <c r="H228" s="46">
        <f t="shared" si="14"/>
        <v>0.5196152422706632</v>
      </c>
      <c r="I228" s="46">
        <f t="shared" si="15"/>
        <v>0.29999999999999993</v>
      </c>
      <c r="J228" s="46">
        <f t="shared" si="16"/>
        <v>0.7794228634059949</v>
      </c>
      <c r="K228" s="46">
        <f t="shared" si="17"/>
        <v>0.44999999999999996</v>
      </c>
      <c r="L228" s="46"/>
      <c r="M228" s="46"/>
      <c r="N228" s="50">
        <f t="shared" si="9"/>
        <v>0.8642643171092488</v>
      </c>
      <c r="O228" s="5">
        <f t="shared" si="10"/>
        <v>18.5</v>
      </c>
      <c r="P228" s="46"/>
    </row>
    <row r="229" spans="1:16" s="5" customFormat="1" ht="12.75">
      <c r="A229" s="46">
        <v>0.0185</v>
      </c>
      <c r="B229" s="46">
        <f t="shared" si="12"/>
        <v>0.2890522044610297</v>
      </c>
      <c r="C229" s="46">
        <f t="shared" si="11"/>
        <v>18.5</v>
      </c>
      <c r="D229" s="46">
        <v>5</v>
      </c>
      <c r="E229" s="46"/>
      <c r="F229" s="46">
        <f t="shared" si="13"/>
        <v>0.6544984694978736</v>
      </c>
      <c r="G229" s="46"/>
      <c r="H229" s="46">
        <f t="shared" si="14"/>
        <v>0.4760120041747411</v>
      </c>
      <c r="I229" s="46">
        <f t="shared" si="15"/>
        <v>0.3652568574052324</v>
      </c>
      <c r="J229" s="46">
        <f t="shared" si="16"/>
        <v>0.7140180062621116</v>
      </c>
      <c r="K229" s="46">
        <f t="shared" si="17"/>
        <v>0.5478852861078486</v>
      </c>
      <c r="L229" s="46"/>
      <c r="M229" s="46"/>
      <c r="N229" s="50">
        <f t="shared" si="9"/>
        <v>0.8523884744952702</v>
      </c>
      <c r="O229" s="5">
        <f t="shared" si="10"/>
        <v>18.599999999999998</v>
      </c>
      <c r="P229" s="46"/>
    </row>
    <row r="230" spans="1:16" s="5" customFormat="1" ht="12.75">
      <c r="A230" s="46">
        <v>0.0186</v>
      </c>
      <c r="B230" s="46">
        <f t="shared" si="12"/>
        <v>0.26565493862334105</v>
      </c>
      <c r="C230" s="46">
        <f t="shared" si="11"/>
        <v>18.599999999999998</v>
      </c>
      <c r="D230" s="46">
        <v>6</v>
      </c>
      <c r="E230" s="46"/>
      <c r="F230" s="46">
        <f t="shared" si="13"/>
        <v>0.7853981633974483</v>
      </c>
      <c r="G230" s="46"/>
      <c r="H230" s="46">
        <f t="shared" si="14"/>
        <v>0.4242640687119285</v>
      </c>
      <c r="I230" s="46">
        <f t="shared" si="15"/>
        <v>0.42426406871192845</v>
      </c>
      <c r="J230" s="46">
        <f t="shared" si="16"/>
        <v>0.6363961030678928</v>
      </c>
      <c r="K230" s="46">
        <f t="shared" si="17"/>
        <v>0.6363961030678927</v>
      </c>
      <c r="L230" s="46"/>
      <c r="M230" s="46"/>
      <c r="N230" s="50">
        <f t="shared" si="9"/>
        <v>0.83886400121239</v>
      </c>
      <c r="O230" s="5">
        <f t="shared" si="10"/>
        <v>18.700000000000003</v>
      </c>
      <c r="P230" s="46"/>
    </row>
    <row r="231" spans="1:16" s="5" customFormat="1" ht="12.75">
      <c r="A231" s="46">
        <v>0.0187</v>
      </c>
      <c r="B231" s="46">
        <f t="shared" si="12"/>
        <v>0.24174386142819726</v>
      </c>
      <c r="C231" s="46">
        <f t="shared" si="11"/>
        <v>18.700000000000003</v>
      </c>
      <c r="D231" s="46">
        <v>7</v>
      </c>
      <c r="E231" s="46"/>
      <c r="F231" s="46">
        <f t="shared" si="13"/>
        <v>0.916297857297023</v>
      </c>
      <c r="G231" s="46"/>
      <c r="H231" s="46">
        <f t="shared" si="14"/>
        <v>0.3652568574052324</v>
      </c>
      <c r="I231" s="46">
        <f t="shared" si="15"/>
        <v>0.4760120041747411</v>
      </c>
      <c r="J231" s="46">
        <f t="shared" si="16"/>
        <v>0.5478852861078486</v>
      </c>
      <c r="K231" s="46">
        <f t="shared" si="17"/>
        <v>0.7140180062621116</v>
      </c>
      <c r="L231" s="46"/>
      <c r="M231" s="46"/>
      <c r="N231" s="50">
        <f t="shared" si="9"/>
        <v>0.8237170553588256</v>
      </c>
      <c r="O231" s="5">
        <f t="shared" si="10"/>
        <v>18.8</v>
      </c>
      <c r="P231" s="46"/>
    </row>
    <row r="232" spans="1:16" s="5" customFormat="1" ht="12.75">
      <c r="A232" s="46">
        <v>0.0188</v>
      </c>
      <c r="B232" s="46">
        <f t="shared" si="12"/>
        <v>0.21736522002272665</v>
      </c>
      <c r="C232" s="46">
        <f t="shared" si="11"/>
        <v>18.8</v>
      </c>
      <c r="D232" s="46">
        <v>8</v>
      </c>
      <c r="E232" s="46"/>
      <c r="F232" s="46">
        <f t="shared" si="13"/>
        <v>1.0471975511965976</v>
      </c>
      <c r="G232" s="46"/>
      <c r="H232" s="46">
        <f t="shared" si="14"/>
        <v>0.30000000000000004</v>
      </c>
      <c r="I232" s="46">
        <f t="shared" si="15"/>
        <v>0.5196152422706631</v>
      </c>
      <c r="J232" s="46">
        <f t="shared" si="16"/>
        <v>0.4500000000000001</v>
      </c>
      <c r="K232" s="46">
        <f t="shared" si="17"/>
        <v>0.7794228634059948</v>
      </c>
      <c r="L232" s="46"/>
      <c r="M232" s="46"/>
      <c r="N232" s="50">
        <f t="shared" si="9"/>
        <v>0.8069769331067125</v>
      </c>
      <c r="O232" s="5">
        <f t="shared" si="10"/>
        <v>18.9</v>
      </c>
      <c r="P232" s="46"/>
    </row>
    <row r="233" spans="1:16" s="5" customFormat="1" ht="12.75">
      <c r="A233" s="46">
        <v>0.0189</v>
      </c>
      <c r="B233" s="46">
        <f t="shared" si="12"/>
        <v>0.19256616588432646</v>
      </c>
      <c r="C233" s="46">
        <f t="shared" si="11"/>
        <v>18.9</v>
      </c>
      <c r="D233" s="46">
        <v>9</v>
      </c>
      <c r="E233" s="46"/>
      <c r="F233" s="46">
        <f t="shared" si="13"/>
        <v>1.1780972450961724</v>
      </c>
      <c r="G233" s="46"/>
      <c r="H233" s="46">
        <f t="shared" si="14"/>
        <v>0.22961005941905388</v>
      </c>
      <c r="I233" s="46">
        <f t="shared" si="15"/>
        <v>0.5543277195067721</v>
      </c>
      <c r="J233" s="46">
        <f t="shared" si="16"/>
        <v>0.3444150891285809</v>
      </c>
      <c r="K233" s="46">
        <f t="shared" si="17"/>
        <v>0.831491579260158</v>
      </c>
      <c r="L233" s="46"/>
      <c r="M233" s="46"/>
      <c r="N233" s="50">
        <f t="shared" si="9"/>
        <v>0.7886760120394778</v>
      </c>
      <c r="O233" s="5">
        <f t="shared" si="10"/>
        <v>19</v>
      </c>
      <c r="P233" s="46"/>
    </row>
    <row r="234" spans="1:16" s="5" customFormat="1" ht="12.75">
      <c r="A234" s="46">
        <v>0.019</v>
      </c>
      <c r="B234" s="46">
        <f t="shared" si="12"/>
        <v>0.16739466362353786</v>
      </c>
      <c r="C234" s="46">
        <f t="shared" si="11"/>
        <v>19</v>
      </c>
      <c r="D234" s="46">
        <v>10</v>
      </c>
      <c r="E234" s="46"/>
      <c r="F234" s="46">
        <f t="shared" si="13"/>
        <v>1.3089969389957472</v>
      </c>
      <c r="G234" s="46"/>
      <c r="H234" s="46">
        <f t="shared" si="14"/>
        <v>0.15529142706151244</v>
      </c>
      <c r="I234" s="46">
        <f t="shared" si="15"/>
        <v>0.579555495773441</v>
      </c>
      <c r="J234" s="46">
        <f t="shared" si="16"/>
        <v>0.23293714059226867</v>
      </c>
      <c r="K234" s="46">
        <f t="shared" si="17"/>
        <v>0.8693332436601615</v>
      </c>
      <c r="L234" s="46"/>
      <c r="M234" s="46"/>
      <c r="N234" s="50">
        <f t="shared" si="9"/>
        <v>0.768849688529366</v>
      </c>
      <c r="O234" s="5">
        <f t="shared" si="10"/>
        <v>19.099999999999998</v>
      </c>
      <c r="P234" s="46"/>
    </row>
    <row r="235" spans="1:16" s="5" customFormat="1" ht="12.75">
      <c r="A235" s="46">
        <v>0.0191</v>
      </c>
      <c r="B235" s="46">
        <f t="shared" si="12"/>
        <v>0.14189939821423464</v>
      </c>
      <c r="C235" s="46">
        <f t="shared" si="11"/>
        <v>19.099999999999998</v>
      </c>
      <c r="D235" s="46">
        <v>11</v>
      </c>
      <c r="E235" s="46"/>
      <c r="F235" s="46">
        <f t="shared" si="13"/>
        <v>1.4398966328953218</v>
      </c>
      <c r="G235" s="46"/>
      <c r="H235" s="46">
        <f t="shared" si="14"/>
        <v>0.07831571533203102</v>
      </c>
      <c r="I235" s="46">
        <f t="shared" si="15"/>
        <v>0.5948669168242862</v>
      </c>
      <c r="J235" s="46">
        <f t="shared" si="16"/>
        <v>0.11747357299804655</v>
      </c>
      <c r="K235" s="46">
        <f t="shared" si="17"/>
        <v>0.8923003752364294</v>
      </c>
      <c r="L235" s="46"/>
      <c r="M235" s="46"/>
      <c r="N235" s="50">
        <f t="shared" si="9"/>
        <v>0.7475363092762322</v>
      </c>
      <c r="O235" s="5">
        <f t="shared" si="10"/>
        <v>19.2</v>
      </c>
      <c r="P235" s="46"/>
    </row>
    <row r="236" spans="1:16" s="5" customFormat="1" ht="12.75">
      <c r="A236" s="46">
        <v>0.0192</v>
      </c>
      <c r="B236" s="46">
        <f t="shared" si="12"/>
        <v>0.1161296808305176</v>
      </c>
      <c r="C236" s="46">
        <f t="shared" si="11"/>
        <v>19.2</v>
      </c>
      <c r="D236" s="46">
        <v>12</v>
      </c>
      <c r="E236" s="46"/>
      <c r="F236" s="46">
        <f t="shared" si="13"/>
        <v>1.5707963267948966</v>
      </c>
      <c r="G236" s="46"/>
      <c r="H236" s="46">
        <f t="shared" si="14"/>
        <v>3.67544536472586E-17</v>
      </c>
      <c r="I236" s="46">
        <f t="shared" si="15"/>
        <v>0.6</v>
      </c>
      <c r="J236" s="46">
        <f t="shared" si="16"/>
        <v>5.51316804708879E-17</v>
      </c>
      <c r="K236" s="46">
        <f t="shared" si="17"/>
        <v>0.9</v>
      </c>
      <c r="L236" s="46"/>
      <c r="M236" s="46"/>
      <c r="N236" s="50">
        <f aca="true" t="shared" si="18" ref="N236:N299">IF(A237&lt;$H$100,RR*SIN(w*A237+0),NA())</f>
        <v>0.7247770971400102</v>
      </c>
      <c r="O236" s="5">
        <f aca="true" t="shared" si="19" ref="O236:O299">A237*10^3</f>
        <v>19.3</v>
      </c>
      <c r="P236" s="46"/>
    </row>
    <row r="237" spans="1:16" s="5" customFormat="1" ht="12.75">
      <c r="A237" s="46">
        <v>0.0193</v>
      </c>
      <c r="B237" s="46">
        <f t="shared" si="12"/>
        <v>0.0901353534724552</v>
      </c>
      <c r="C237" s="46">
        <f t="shared" si="11"/>
        <v>19.3</v>
      </c>
      <c r="D237" s="46">
        <v>13</v>
      </c>
      <c r="E237" s="46"/>
      <c r="F237" s="46">
        <f t="shared" si="13"/>
        <v>1.7016960206944713</v>
      </c>
      <c r="G237" s="46"/>
      <c r="H237" s="46">
        <f t="shared" si="14"/>
        <v>-0.07831571533203095</v>
      </c>
      <c r="I237" s="46">
        <f t="shared" si="15"/>
        <v>0.5948669168242862</v>
      </c>
      <c r="J237" s="46">
        <f t="shared" si="16"/>
        <v>-0.11747357299804645</v>
      </c>
      <c r="K237" s="46">
        <f t="shared" si="17"/>
        <v>0.8923003752364294</v>
      </c>
      <c r="L237" s="46"/>
      <c r="M237" s="46"/>
      <c r="N237" s="50">
        <f t="shared" si="18"/>
        <v>0.700616071410321</v>
      </c>
      <c r="O237" s="5">
        <f t="shared" si="19"/>
        <v>19.400000000000002</v>
      </c>
      <c r="P237" s="46"/>
    </row>
    <row r="238" spans="1:16" s="5" customFormat="1" ht="12.75">
      <c r="A238" s="46">
        <v>0.0194</v>
      </c>
      <c r="B238" s="46">
        <f t="shared" si="12"/>
        <v>0.06396669256515644</v>
      </c>
      <c r="C238" s="46">
        <f aca="true" t="shared" si="20" ref="C238:C301">A238*10^3</f>
        <v>19.400000000000002</v>
      </c>
      <c r="D238" s="46">
        <v>14</v>
      </c>
      <c r="E238" s="46"/>
      <c r="F238" s="46">
        <f t="shared" si="13"/>
        <v>1.832595714594046</v>
      </c>
      <c r="G238" s="46"/>
      <c r="H238" s="46">
        <f t="shared" si="14"/>
        <v>-0.15529142706151236</v>
      </c>
      <c r="I238" s="46">
        <f t="shared" si="15"/>
        <v>0.579555495773441</v>
      </c>
      <c r="J238" s="46">
        <f t="shared" si="16"/>
        <v>-0.23293714059226858</v>
      </c>
      <c r="K238" s="46">
        <f t="shared" si="17"/>
        <v>0.8693332436601615</v>
      </c>
      <c r="L238" s="46"/>
      <c r="M238" s="46"/>
      <c r="N238" s="50">
        <f t="shared" si="18"/>
        <v>0.6750999626674141</v>
      </c>
      <c r="O238" s="5">
        <f t="shared" si="19"/>
        <v>19.5</v>
      </c>
      <c r="P238" s="46"/>
    </row>
    <row r="239" spans="1:16" s="5" customFormat="1" ht="12.75">
      <c r="A239" s="46">
        <v>0.0195</v>
      </c>
      <c r="B239" s="46">
        <f t="shared" si="12"/>
        <v>0.03767431171758803</v>
      </c>
      <c r="C239" s="46">
        <f t="shared" si="20"/>
        <v>19.5</v>
      </c>
      <c r="D239" s="46">
        <v>15</v>
      </c>
      <c r="E239" s="46"/>
      <c r="F239" s="46">
        <f t="shared" si="13"/>
        <v>1.9634954084936205</v>
      </c>
      <c r="G239" s="46"/>
      <c r="H239" s="46">
        <f t="shared" si="14"/>
        <v>-0.22961005941905369</v>
      </c>
      <c r="I239" s="46">
        <f t="shared" si="15"/>
        <v>0.5543277195067721</v>
      </c>
      <c r="J239" s="46">
        <f t="shared" si="16"/>
        <v>-0.34441508912858054</v>
      </c>
      <c r="K239" s="46">
        <f t="shared" si="17"/>
        <v>0.8314915792601582</v>
      </c>
      <c r="L239" s="46"/>
      <c r="M239" s="46"/>
      <c r="N239" s="50">
        <f t="shared" si="18"/>
        <v>0.6482781223991163</v>
      </c>
      <c r="O239" s="5">
        <f t="shared" si="19"/>
        <v>19.599999999999998</v>
      </c>
      <c r="P239" s="46"/>
    </row>
    <row r="240" spans="1:16" s="5" customFormat="1" ht="12.75">
      <c r="A240" s="46">
        <v>0.0196</v>
      </c>
      <c r="B240" s="46">
        <f t="shared" si="12"/>
        <v>0.011309063829244423</v>
      </c>
      <c r="C240" s="46">
        <f t="shared" si="20"/>
        <v>19.599999999999998</v>
      </c>
      <c r="D240" s="46">
        <v>16</v>
      </c>
      <c r="E240" s="46"/>
      <c r="F240" s="46">
        <f t="shared" si="13"/>
        <v>2.0943951023931953</v>
      </c>
      <c r="G240" s="46"/>
      <c r="H240" s="46">
        <f t="shared" si="14"/>
        <v>-0.2999999999999999</v>
      </c>
      <c r="I240" s="46">
        <f t="shared" si="15"/>
        <v>0.5196152422706632</v>
      </c>
      <c r="J240" s="46">
        <f t="shared" si="16"/>
        <v>-0.4499999999999998</v>
      </c>
      <c r="K240" s="46">
        <f t="shared" si="17"/>
        <v>0.7794228634059949</v>
      </c>
      <c r="L240" s="46"/>
      <c r="M240" s="46"/>
      <c r="N240" s="50">
        <f t="shared" si="18"/>
        <v>0.6202024275486143</v>
      </c>
      <c r="O240" s="5">
        <f t="shared" si="19"/>
        <v>19.7</v>
      </c>
      <c r="P240" s="46"/>
    </row>
    <row r="241" spans="1:16" s="5" customFormat="1" ht="12.75">
      <c r="A241" s="46">
        <v>0.0197</v>
      </c>
      <c r="B241" s="46">
        <f t="shared" si="12"/>
        <v>-0.015078057266001327</v>
      </c>
      <c r="C241" s="46">
        <f t="shared" si="20"/>
        <v>19.7</v>
      </c>
      <c r="D241" s="46">
        <v>17</v>
      </c>
      <c r="E241" s="46"/>
      <c r="F241" s="46">
        <f t="shared" si="13"/>
        <v>2.2252947962927703</v>
      </c>
      <c r="G241" s="46"/>
      <c r="H241" s="46">
        <f t="shared" si="14"/>
        <v>-0.3652568574052324</v>
      </c>
      <c r="I241" s="46">
        <f t="shared" si="15"/>
        <v>0.4760120041747411</v>
      </c>
      <c r="J241" s="46">
        <f t="shared" si="16"/>
        <v>-0.5478852861078486</v>
      </c>
      <c r="K241" s="46">
        <f t="shared" si="17"/>
        <v>0.7140180062621116</v>
      </c>
      <c r="L241" s="46"/>
      <c r="M241" s="46"/>
      <c r="N241" s="50">
        <f t="shared" si="18"/>
        <v>0.590927180177661</v>
      </c>
      <c r="O241" s="5">
        <f t="shared" si="19"/>
        <v>19.8</v>
      </c>
      <c r="P241" s="46"/>
    </row>
    <row r="242" spans="1:16" s="5" customFormat="1" ht="12.75">
      <c r="A242" s="46">
        <v>0.0198</v>
      </c>
      <c r="B242" s="46">
        <f t="shared" si="12"/>
        <v>-0.04143601542864281</v>
      </c>
      <c r="C242" s="46">
        <f t="shared" si="20"/>
        <v>19.8</v>
      </c>
      <c r="D242" s="46">
        <v>18</v>
      </c>
      <c r="E242" s="46"/>
      <c r="F242" s="46">
        <f t="shared" si="13"/>
        <v>2.356194490192345</v>
      </c>
      <c r="G242" s="46"/>
      <c r="H242" s="46">
        <f t="shared" si="14"/>
        <v>-0.42426406871192845</v>
      </c>
      <c r="I242" s="46">
        <f t="shared" si="15"/>
        <v>0.4242640687119285</v>
      </c>
      <c r="J242" s="46">
        <f t="shared" si="16"/>
        <v>-0.6363961030678927</v>
      </c>
      <c r="K242" s="46">
        <f t="shared" si="17"/>
        <v>0.6363961030678928</v>
      </c>
      <c r="L242" s="46"/>
      <c r="M242" s="46"/>
      <c r="N242" s="50">
        <f t="shared" si="18"/>
        <v>0.5605090024393008</v>
      </c>
      <c r="O242" s="5">
        <f t="shared" si="19"/>
        <v>19.900000000000002</v>
      </c>
      <c r="P242" s="46"/>
    </row>
    <row r="243" spans="1:16" s="5" customFormat="1" ht="12.75">
      <c r="A243" s="46">
        <v>0.0199</v>
      </c>
      <c r="B243" s="46">
        <f t="shared" si="12"/>
        <v>-0.06771383092408884</v>
      </c>
      <c r="C243" s="46">
        <f t="shared" si="20"/>
        <v>19.900000000000002</v>
      </c>
      <c r="D243" s="46">
        <v>19</v>
      </c>
      <c r="E243" s="46"/>
      <c r="F243" s="46">
        <f t="shared" si="13"/>
        <v>2.4870941840919194</v>
      </c>
      <c r="G243" s="46"/>
      <c r="H243" s="46">
        <f t="shared" si="14"/>
        <v>-0.476012004174741</v>
      </c>
      <c r="I243" s="46">
        <f t="shared" si="15"/>
        <v>0.3652568574052325</v>
      </c>
      <c r="J243" s="46">
        <f t="shared" si="16"/>
        <v>-0.7140180062621115</v>
      </c>
      <c r="K243" s="46">
        <f t="shared" si="17"/>
        <v>0.5478852861078488</v>
      </c>
      <c r="L243" s="46"/>
      <c r="M243" s="46"/>
      <c r="N243" s="50">
        <f t="shared" si="18"/>
        <v>0.529006727063226</v>
      </c>
      <c r="O243" s="5">
        <f t="shared" si="19"/>
        <v>20</v>
      </c>
      <c r="P243" s="46"/>
    </row>
    <row r="244" spans="1:16" s="5" customFormat="1" ht="12.75">
      <c r="A244" s="46">
        <v>0.02</v>
      </c>
      <c r="B244" s="46">
        <f t="shared" si="12"/>
        <v>-0.09386067902413882</v>
      </c>
      <c r="C244" s="46">
        <f t="shared" si="20"/>
        <v>20</v>
      </c>
      <c r="D244" s="46">
        <v>20</v>
      </c>
      <c r="E244" s="46"/>
      <c r="F244" s="46">
        <f t="shared" si="13"/>
        <v>2.6179938779914944</v>
      </c>
      <c r="G244" s="46"/>
      <c r="H244" s="46">
        <f t="shared" si="14"/>
        <v>-0.5196152422706632</v>
      </c>
      <c r="I244" s="46">
        <f t="shared" si="15"/>
        <v>0.29999999999999993</v>
      </c>
      <c r="J244" s="46">
        <f t="shared" si="16"/>
        <v>-0.7794228634059949</v>
      </c>
      <c r="K244" s="46">
        <f t="shared" si="17"/>
        <v>0.44999999999999996</v>
      </c>
      <c r="L244" s="46"/>
      <c r="M244" s="46"/>
      <c r="N244" s="50">
        <f t="shared" si="18"/>
        <v>0.4964812835655882</v>
      </c>
      <c r="O244" s="5">
        <f t="shared" si="19"/>
        <v>20.1</v>
      </c>
      <c r="P244" s="46"/>
    </row>
    <row r="245" spans="1:16" s="5" customFormat="1" ht="12.75">
      <c r="A245" s="46">
        <v>0.0201</v>
      </c>
      <c r="B245" s="46">
        <f t="shared" si="12"/>
        <v>-0.1198259883086429</v>
      </c>
      <c r="C245" s="46">
        <f t="shared" si="20"/>
        <v>20.1</v>
      </c>
      <c r="D245" s="46">
        <v>21</v>
      </c>
      <c r="E245" s="46"/>
      <c r="F245" s="46">
        <f t="shared" si="13"/>
        <v>2.748893571891069</v>
      </c>
      <c r="G245" s="46"/>
      <c r="H245" s="46">
        <f t="shared" si="14"/>
        <v>-0.5543277195067721</v>
      </c>
      <c r="I245" s="46">
        <f t="shared" si="15"/>
        <v>0.22961005941905394</v>
      </c>
      <c r="J245" s="46">
        <f t="shared" si="16"/>
        <v>-0.831491579260158</v>
      </c>
      <c r="K245" s="46">
        <f t="shared" si="17"/>
        <v>0.34441508912858093</v>
      </c>
      <c r="L245" s="46"/>
      <c r="M245" s="46"/>
      <c r="N245" s="50">
        <f t="shared" si="18"/>
        <v>0.4629955804033562</v>
      </c>
      <c r="O245" s="5">
        <f t="shared" si="19"/>
        <v>20.2</v>
      </c>
      <c r="P245" s="46"/>
    </row>
    <row r="246" spans="1:16" s="5" customFormat="1" ht="12.75">
      <c r="A246" s="46">
        <v>0.0202</v>
      </c>
      <c r="B246" s="46">
        <f t="shared" si="12"/>
        <v>-0.14555953847724365</v>
      </c>
      <c r="C246" s="46">
        <f t="shared" si="20"/>
        <v>20.2</v>
      </c>
      <c r="D246" s="46">
        <v>22</v>
      </c>
      <c r="E246" s="46"/>
      <c r="F246" s="46">
        <f t="shared" si="13"/>
        <v>2.8797932657906435</v>
      </c>
      <c r="G246" s="46"/>
      <c r="H246" s="46">
        <f t="shared" si="14"/>
        <v>-0.5795554957734409</v>
      </c>
      <c r="I246" s="46">
        <f t="shared" si="15"/>
        <v>0.1552914270615126</v>
      </c>
      <c r="J246" s="46">
        <f t="shared" si="16"/>
        <v>-0.8693332436601614</v>
      </c>
      <c r="K246" s="46">
        <f t="shared" si="17"/>
        <v>0.23293714059226892</v>
      </c>
      <c r="L246" s="46"/>
      <c r="M246" s="46"/>
      <c r="N246" s="50">
        <f t="shared" si="18"/>
        <v>0.4286143833011464</v>
      </c>
      <c r="O246" s="5">
        <f t="shared" si="19"/>
        <v>20.299999999999997</v>
      </c>
      <c r="P246" s="46"/>
    </row>
    <row r="247" spans="1:16" s="5" customFormat="1" ht="12.75">
      <c r="A247" s="46">
        <v>0.0203</v>
      </c>
      <c r="B247" s="46">
        <f t="shared" si="12"/>
        <v>-0.17101155748198532</v>
      </c>
      <c r="C247" s="46">
        <f t="shared" si="20"/>
        <v>20.299999999999997</v>
      </c>
      <c r="D247" s="46">
        <v>23</v>
      </c>
      <c r="E247" s="46"/>
      <c r="F247" s="46">
        <f t="shared" si="13"/>
        <v>3.010692959690218</v>
      </c>
      <c r="G247" s="46"/>
      <c r="H247" s="46">
        <f t="shared" si="14"/>
        <v>-0.5948669168242862</v>
      </c>
      <c r="I247" s="46">
        <f t="shared" si="15"/>
        <v>0.07831571533203119</v>
      </c>
      <c r="J247" s="46">
        <f t="shared" si="16"/>
        <v>-0.8923003752364294</v>
      </c>
      <c r="K247" s="46">
        <f t="shared" si="17"/>
        <v>0.1174735729980468</v>
      </c>
      <c r="L247" s="46"/>
      <c r="M247" s="46"/>
      <c r="N247" s="50">
        <f t="shared" si="18"/>
        <v>0.39340418998584015</v>
      </c>
      <c r="O247" s="5">
        <f t="shared" si="19"/>
        <v>20.400000000000002</v>
      </c>
      <c r="P247" s="46"/>
    </row>
    <row r="248" spans="1:16" s="5" customFormat="1" ht="12.75">
      <c r="A248" s="46">
        <v>0.0204</v>
      </c>
      <c r="B248" s="46">
        <f t="shared" si="12"/>
        <v>-0.1961328177929656</v>
      </c>
      <c r="C248" s="46">
        <f t="shared" si="20"/>
        <v>20.400000000000002</v>
      </c>
      <c r="D248" s="46">
        <v>24</v>
      </c>
      <c r="E248" s="46"/>
      <c r="F248" s="46">
        <f t="shared" si="13"/>
        <v>3.141592653589793</v>
      </c>
      <c r="G248" s="46"/>
      <c r="H248" s="46">
        <f t="shared" si="14"/>
        <v>-0.6</v>
      </c>
      <c r="I248" s="46">
        <f t="shared" si="15"/>
        <v>7.35089072945172E-17</v>
      </c>
      <c r="J248" s="46">
        <f t="shared" si="16"/>
        <v>-0.9</v>
      </c>
      <c r="K248" s="46">
        <f t="shared" si="17"/>
        <v>1.102633609417758E-16</v>
      </c>
      <c r="L248" s="46"/>
      <c r="M248" s="46"/>
      <c r="N248" s="50">
        <f t="shared" si="18"/>
        <v>0.3574331015713024</v>
      </c>
      <c r="O248" s="5">
        <f t="shared" si="19"/>
        <v>20.5</v>
      </c>
      <c r="P248" s="46"/>
    </row>
    <row r="249" spans="1:16" s="5" customFormat="1" ht="12.75">
      <c r="A249" s="46">
        <v>0.0205</v>
      </c>
      <c r="B249" s="46">
        <f t="shared" si="12"/>
        <v>-0.22087473161080734</v>
      </c>
      <c r="C249" s="46">
        <f t="shared" si="20"/>
        <v>20.5</v>
      </c>
      <c r="D249" s="46">
        <v>25</v>
      </c>
      <c r="E249" s="46"/>
      <c r="F249" s="46">
        <f t="shared" si="13"/>
        <v>3.272492347489368</v>
      </c>
      <c r="G249" s="46"/>
      <c r="H249" s="46">
        <f t="shared" si="14"/>
        <v>-0.5948669168242862</v>
      </c>
      <c r="I249" s="46">
        <f t="shared" si="15"/>
        <v>-0.07831571533203106</v>
      </c>
      <c r="J249" s="46">
        <f t="shared" si="16"/>
        <v>-0.8923003752364294</v>
      </c>
      <c r="K249" s="46">
        <f t="shared" si="17"/>
        <v>-0.11747357299804659</v>
      </c>
      <c r="L249" s="46"/>
      <c r="M249" s="46"/>
      <c r="N249" s="50">
        <f t="shared" si="18"/>
        <v>0.3207706908419263</v>
      </c>
      <c r="O249" s="5">
        <f t="shared" si="19"/>
        <v>20.6</v>
      </c>
      <c r="P249" s="46"/>
    </row>
    <row r="250" spans="1:16" s="5" customFormat="1" ht="12.75">
      <c r="A250" s="46">
        <v>0.0206</v>
      </c>
      <c r="B250" s="46">
        <f t="shared" si="12"/>
        <v>-0.2451894448418085</v>
      </c>
      <c r="C250" s="46">
        <f t="shared" si="20"/>
        <v>20.6</v>
      </c>
      <c r="D250" s="46">
        <v>26</v>
      </c>
      <c r="E250" s="46"/>
      <c r="F250" s="46">
        <f t="shared" si="13"/>
        <v>3.4033920413889427</v>
      </c>
      <c r="G250" s="46"/>
      <c r="H250" s="46">
        <f t="shared" si="14"/>
        <v>-0.579555495773441</v>
      </c>
      <c r="I250" s="46">
        <f t="shared" si="15"/>
        <v>-0.15529142706151247</v>
      </c>
      <c r="J250" s="46">
        <f t="shared" si="16"/>
        <v>-0.8693332436601615</v>
      </c>
      <c r="K250" s="46">
        <f t="shared" si="17"/>
        <v>-0.23293714059226872</v>
      </c>
      <c r="L250" s="46"/>
      <c r="M250" s="46"/>
      <c r="N250" s="50">
        <f t="shared" si="18"/>
        <v>0.2834878676897743</v>
      </c>
      <c r="O250" s="5">
        <f t="shared" si="19"/>
        <v>20.7</v>
      </c>
      <c r="P250" s="46"/>
    </row>
    <row r="251" spans="1:16" s="5" customFormat="1" ht="12.75">
      <c r="A251" s="46">
        <v>0.0207</v>
      </c>
      <c r="B251" s="46">
        <f aca="true" t="shared" si="21" ref="B251:B314">IF(A251&lt;$H$100,R*SIN(w*A251+$H$102),NA())</f>
        <v>-0.26902992965401884</v>
      </c>
      <c r="C251" s="46">
        <f t="shared" si="20"/>
        <v>20.7</v>
      </c>
      <c r="D251" s="46">
        <v>27</v>
      </c>
      <c r="E251" s="46"/>
      <c r="F251" s="46">
        <f t="shared" si="13"/>
        <v>3.5342917352885173</v>
      </c>
      <c r="G251" s="46"/>
      <c r="H251" s="46">
        <f t="shared" si="14"/>
        <v>-0.5543277195067721</v>
      </c>
      <c r="I251" s="46">
        <f t="shared" si="15"/>
        <v>-0.2296100594190538</v>
      </c>
      <c r="J251" s="46">
        <f t="shared" si="16"/>
        <v>-0.8314915792601582</v>
      </c>
      <c r="K251" s="46">
        <f t="shared" si="17"/>
        <v>-0.3444150891285807</v>
      </c>
      <c r="L251" s="46"/>
      <c r="M251" s="46"/>
      <c r="N251" s="50">
        <f t="shared" si="18"/>
        <v>0.2456567419655935</v>
      </c>
      <c r="O251" s="5">
        <f t="shared" si="19"/>
        <v>20.8</v>
      </c>
      <c r="P251" s="46"/>
    </row>
    <row r="252" spans="1:16" s="5" customFormat="1" ht="12.75">
      <c r="A252" s="46">
        <v>0.0208</v>
      </c>
      <c r="B252" s="46">
        <f t="shared" si="21"/>
        <v>-0.29235007543519936</v>
      </c>
      <c r="C252" s="46">
        <f t="shared" si="20"/>
        <v>20.8</v>
      </c>
      <c r="D252" s="46">
        <v>28</v>
      </c>
      <c r="E252" s="46"/>
      <c r="F252" s="46">
        <f t="shared" si="13"/>
        <v>3.665191429188092</v>
      </c>
      <c r="G252" s="46"/>
      <c r="H252" s="46">
        <f t="shared" si="14"/>
        <v>-0.5196152422706632</v>
      </c>
      <c r="I252" s="46">
        <f t="shared" si="15"/>
        <v>-0.2999999999999998</v>
      </c>
      <c r="J252" s="46">
        <f t="shared" si="16"/>
        <v>-0.779422863405995</v>
      </c>
      <c r="K252" s="46">
        <f t="shared" si="17"/>
        <v>-0.44999999999999973</v>
      </c>
      <c r="L252" s="46"/>
      <c r="M252" s="46"/>
      <c r="N252" s="50">
        <f t="shared" si="18"/>
        <v>0.2073504840089332</v>
      </c>
      <c r="O252" s="5">
        <f t="shared" si="19"/>
        <v>20.9</v>
      </c>
      <c r="P252" s="46"/>
    </row>
    <row r="253" spans="1:16" s="5" customFormat="1" ht="12.75">
      <c r="A253" s="46">
        <v>0.0209</v>
      </c>
      <c r="B253" s="46">
        <f t="shared" si="21"/>
        <v>-0.31510477797677594</v>
      </c>
      <c r="C253" s="46">
        <f t="shared" si="20"/>
        <v>20.9</v>
      </c>
      <c r="D253" s="46">
        <v>29</v>
      </c>
      <c r="E253" s="46"/>
      <c r="F253" s="46">
        <f t="shared" si="13"/>
        <v>3.796091123087667</v>
      </c>
      <c r="G253" s="46"/>
      <c r="H253" s="46">
        <f t="shared" si="14"/>
        <v>-0.4760120041747411</v>
      </c>
      <c r="I253" s="46">
        <f t="shared" si="15"/>
        <v>-0.3652568574052324</v>
      </c>
      <c r="J253" s="46">
        <f t="shared" si="16"/>
        <v>-0.7140180062621116</v>
      </c>
      <c r="K253" s="46">
        <f t="shared" si="17"/>
        <v>-0.5478852861078486</v>
      </c>
      <c r="L253" s="46"/>
      <c r="M253" s="46"/>
      <c r="N253" s="50">
        <f t="shared" si="18"/>
        <v>0.16864318312715154</v>
      </c>
      <c r="O253" s="5">
        <f t="shared" si="19"/>
        <v>21</v>
      </c>
      <c r="P253" s="46"/>
    </row>
    <row r="254" spans="1:16" s="5" customFormat="1" ht="12.75">
      <c r="A254" s="46">
        <v>0.021</v>
      </c>
      <c r="B254" s="46">
        <f t="shared" si="21"/>
        <v>-0.3372500267112791</v>
      </c>
      <c r="C254" s="46">
        <f t="shared" si="20"/>
        <v>21</v>
      </c>
      <c r="D254" s="46">
        <v>30</v>
      </c>
      <c r="E254" s="46"/>
      <c r="F254" s="46">
        <f t="shared" si="13"/>
        <v>3.926990816987241</v>
      </c>
      <c r="G254" s="46"/>
      <c r="H254" s="46">
        <f t="shared" si="14"/>
        <v>-0.42426406871192873</v>
      </c>
      <c r="I254" s="46">
        <f t="shared" si="15"/>
        <v>-0.4242640687119283</v>
      </c>
      <c r="J254" s="46">
        <f t="shared" si="16"/>
        <v>-0.6363961030678932</v>
      </c>
      <c r="K254" s="46">
        <f t="shared" si="17"/>
        <v>-0.6363961030678924</v>
      </c>
      <c r="L254" s="46"/>
      <c r="M254" s="46"/>
      <c r="N254" s="50">
        <f t="shared" si="18"/>
        <v>0.12960970429702717</v>
      </c>
      <c r="O254" s="5">
        <f t="shared" si="19"/>
        <v>21.1</v>
      </c>
      <c r="P254" s="46"/>
    </row>
    <row r="255" spans="1:16" s="5" customFormat="1" ht="12.75">
      <c r="A255" s="46">
        <v>0.0211</v>
      </c>
      <c r="B255" s="46">
        <f t="shared" si="21"/>
        <v>-0.35874298983451075</v>
      </c>
      <c r="C255" s="46">
        <f t="shared" si="20"/>
        <v>21.1</v>
      </c>
      <c r="D255" s="46">
        <v>31</v>
      </c>
      <c r="E255" s="46"/>
      <c r="F255" s="46">
        <f t="shared" si="13"/>
        <v>4.057890510886816</v>
      </c>
      <c r="G255" s="46"/>
      <c r="H255" s="46">
        <f t="shared" si="14"/>
        <v>-0.3652568574052325</v>
      </c>
      <c r="I255" s="46">
        <f t="shared" si="15"/>
        <v>-0.47601200417474093</v>
      </c>
      <c r="J255" s="46">
        <f t="shared" si="16"/>
        <v>-0.5478852861078488</v>
      </c>
      <c r="K255" s="46">
        <f t="shared" si="17"/>
        <v>-0.7140180062621114</v>
      </c>
      <c r="L255" s="46"/>
      <c r="M255" s="46"/>
      <c r="N255" s="50">
        <f t="shared" si="18"/>
        <v>0.0903255433660945</v>
      </c>
      <c r="O255" s="5">
        <f t="shared" si="19"/>
        <v>21.2</v>
      </c>
      <c r="P255" s="46"/>
    </row>
    <row r="256" spans="1:16" s="5" customFormat="1" ht="12.75">
      <c r="A256" s="46">
        <v>0.0212</v>
      </c>
      <c r="B256" s="46">
        <f t="shared" si="21"/>
        <v>-0.3795420971478745</v>
      </c>
      <c r="C256" s="46">
        <f t="shared" si="20"/>
        <v>21.2</v>
      </c>
      <c r="D256" s="46">
        <v>32</v>
      </c>
      <c r="E256" s="46"/>
      <c r="F256" s="46">
        <f t="shared" si="13"/>
        <v>4.1887902047863905</v>
      </c>
      <c r="G256" s="46"/>
      <c r="H256" s="46">
        <f t="shared" si="14"/>
        <v>-0.30000000000000027</v>
      </c>
      <c r="I256" s="46">
        <f t="shared" si="15"/>
        <v>-0.519615242270663</v>
      </c>
      <c r="J256" s="46">
        <f t="shared" si="16"/>
        <v>-0.4500000000000004</v>
      </c>
      <c r="K256" s="46">
        <f t="shared" si="17"/>
        <v>-0.7794228634059945</v>
      </c>
      <c r="L256" s="46"/>
      <c r="M256" s="46"/>
      <c r="N256" s="50">
        <f t="shared" si="18"/>
        <v>0.050866681033822435</v>
      </c>
      <c r="O256" s="5">
        <f t="shared" si="19"/>
        <v>21.3</v>
      </c>
      <c r="P256" s="46"/>
    </row>
    <row r="257" spans="1:16" s="5" customFormat="1" ht="12.75">
      <c r="A257" s="46">
        <v>0.0213</v>
      </c>
      <c r="B257" s="46">
        <f t="shared" si="21"/>
        <v>-0.3996071204605512</v>
      </c>
      <c r="C257" s="46">
        <f t="shared" si="20"/>
        <v>21.3</v>
      </c>
      <c r="D257" s="46">
        <v>33</v>
      </c>
      <c r="E257" s="46"/>
      <c r="F257" s="46">
        <f t="shared" si="13"/>
        <v>4.319689898685966</v>
      </c>
      <c r="G257" s="46"/>
      <c r="H257" s="46">
        <f aca="true" t="shared" si="22" ref="H257:H264">R*COS(F257)</f>
        <v>-0.22961005941905369</v>
      </c>
      <c r="I257" s="46">
        <f aca="true" t="shared" si="23" ref="I257:I264">R*SIN(F257)</f>
        <v>-0.5543277195067721</v>
      </c>
      <c r="J257" s="46">
        <f t="shared" si="16"/>
        <v>-0.34441508912858054</v>
      </c>
      <c r="K257" s="46">
        <f t="shared" si="17"/>
        <v>-0.8314915792601582</v>
      </c>
      <c r="L257" s="46"/>
      <c r="M257" s="46"/>
      <c r="N257" s="50">
        <f t="shared" si="18"/>
        <v>0.011309435895018573</v>
      </c>
      <c r="O257" s="5">
        <f t="shared" si="19"/>
        <v>21.4</v>
      </c>
      <c r="P257" s="46"/>
    </row>
    <row r="258" spans="1:16" s="5" customFormat="1" ht="12.75">
      <c r="A258" s="46">
        <v>0.0214</v>
      </c>
      <c r="B258" s="46">
        <f t="shared" si="21"/>
        <v>-0.41889925139608264</v>
      </c>
      <c r="C258" s="46">
        <f t="shared" si="20"/>
        <v>21.4</v>
      </c>
      <c r="D258" s="46">
        <v>34</v>
      </c>
      <c r="E258" s="46"/>
      <c r="F258" s="46">
        <f t="shared" si="13"/>
        <v>4.4505895925855405</v>
      </c>
      <c r="G258" s="46"/>
      <c r="H258" s="46">
        <f t="shared" si="22"/>
        <v>-0.15529142706151236</v>
      </c>
      <c r="I258" s="46">
        <f t="shared" si="23"/>
        <v>-0.579555495773441</v>
      </c>
      <c r="J258" s="46">
        <f t="shared" si="16"/>
        <v>-0.23293714059226858</v>
      </c>
      <c r="K258" s="46">
        <f t="shared" si="17"/>
        <v>-0.8693332436601615</v>
      </c>
      <c r="L258" s="46"/>
      <c r="M258" s="46"/>
      <c r="N258" s="50">
        <f t="shared" si="18"/>
        <v>-0.028269683170314978</v>
      </c>
      <c r="O258" s="5">
        <f t="shared" si="19"/>
        <v>21.5</v>
      </c>
      <c r="P258" s="46"/>
    </row>
    <row r="259" spans="1:16" s="5" customFormat="1" ht="12.75">
      <c r="A259" s="46">
        <v>0.0215</v>
      </c>
      <c r="B259" s="46">
        <f t="shared" si="21"/>
        <v>-0.4373811764528463</v>
      </c>
      <c r="C259" s="46">
        <f t="shared" si="20"/>
        <v>21.5</v>
      </c>
      <c r="D259" s="46">
        <v>35</v>
      </c>
      <c r="E259" s="46"/>
      <c r="F259" s="46">
        <f t="shared" si="13"/>
        <v>4.581489286485115</v>
      </c>
      <c r="G259" s="46"/>
      <c r="H259" s="46">
        <f t="shared" si="22"/>
        <v>-0.07831571533203098</v>
      </c>
      <c r="I259" s="46">
        <f t="shared" si="23"/>
        <v>-0.5948669168242862</v>
      </c>
      <c r="J259" s="46">
        <f t="shared" si="16"/>
        <v>-0.11747357299804646</v>
      </c>
      <c r="K259" s="46">
        <f t="shared" si="17"/>
        <v>-0.8923003752364294</v>
      </c>
      <c r="L259" s="46"/>
      <c r="M259" s="46"/>
      <c r="N259" s="50">
        <f t="shared" si="18"/>
        <v>-0.06779412497513969</v>
      </c>
      <c r="O259" s="5">
        <f t="shared" si="19"/>
        <v>21.6</v>
      </c>
      <c r="P259" s="46"/>
    </row>
    <row r="260" spans="1:16" s="5" customFormat="1" ht="12.75">
      <c r="A260" s="46">
        <v>0.0216</v>
      </c>
      <c r="B260" s="46">
        <f t="shared" si="21"/>
        <v>-0.4550171491732328</v>
      </c>
      <c r="C260" s="46">
        <f t="shared" si="20"/>
        <v>21.6</v>
      </c>
      <c r="D260" s="46">
        <v>36</v>
      </c>
      <c r="E260" s="46"/>
      <c r="F260" s="46">
        <f t="shared" si="13"/>
        <v>4.71238898038469</v>
      </c>
      <c r="G260" s="46"/>
      <c r="H260" s="46">
        <f t="shared" si="22"/>
        <v>-1.102633609417758E-16</v>
      </c>
      <c r="I260" s="46">
        <f t="shared" si="23"/>
        <v>-0.6</v>
      </c>
      <c r="J260" s="46">
        <f t="shared" si="16"/>
        <v>-1.653950414126637E-16</v>
      </c>
      <c r="K260" s="46">
        <f t="shared" si="17"/>
        <v>-0.9</v>
      </c>
      <c r="L260" s="46"/>
      <c r="M260" s="46"/>
      <c r="N260" s="50">
        <f t="shared" si="18"/>
        <v>-0.10718744408538215</v>
      </c>
      <c r="O260" s="5">
        <f t="shared" si="19"/>
        <v>21.7</v>
      </c>
      <c r="P260" s="46"/>
    </row>
    <row r="261" spans="1:16" s="5" customFormat="1" ht="12.75">
      <c r="A261" s="46">
        <v>0.0217</v>
      </c>
      <c r="B261" s="46">
        <f t="shared" si="21"/>
        <v>-0.4717730592819714</v>
      </c>
      <c r="C261" s="46">
        <f t="shared" si="20"/>
        <v>21.7</v>
      </c>
      <c r="D261" s="46">
        <v>37</v>
      </c>
      <c r="E261" s="46"/>
      <c r="F261" s="46">
        <f t="shared" si="13"/>
        <v>4.843288674284264</v>
      </c>
      <c r="G261" s="46"/>
      <c r="H261" s="46">
        <f t="shared" si="22"/>
        <v>0.07831571533203076</v>
      </c>
      <c r="I261" s="46">
        <f t="shared" si="23"/>
        <v>-0.5948669168242863</v>
      </c>
      <c r="J261" s="46">
        <f t="shared" si="16"/>
        <v>0.11747357299804614</v>
      </c>
      <c r="K261" s="46">
        <f t="shared" si="17"/>
        <v>-0.8923003752364295</v>
      </c>
      <c r="L261" s="46"/>
      <c r="M261" s="46"/>
      <c r="N261" s="50">
        <f t="shared" si="18"/>
        <v>-0.14637344867539534</v>
      </c>
      <c r="O261" s="5">
        <f t="shared" si="19"/>
        <v>21.8</v>
      </c>
      <c r="P261" s="46"/>
    </row>
    <row r="262" spans="1:16" s="5" customFormat="1" ht="12.75">
      <c r="A262" s="46">
        <v>0.0218</v>
      </c>
      <c r="B262" s="46">
        <f t="shared" si="21"/>
        <v>-0.4876164986598567</v>
      </c>
      <c r="C262" s="46">
        <f t="shared" si="20"/>
        <v>21.8</v>
      </c>
      <c r="D262" s="46">
        <v>38</v>
      </c>
      <c r="E262" s="46"/>
      <c r="F262" s="46">
        <f t="shared" si="13"/>
        <v>4.974188368183839</v>
      </c>
      <c r="G262" s="46"/>
      <c r="H262" s="46">
        <f t="shared" si="22"/>
        <v>0.15529142706151217</v>
      </c>
      <c r="I262" s="46">
        <f t="shared" si="23"/>
        <v>-0.579555495773441</v>
      </c>
      <c r="J262" s="46">
        <f t="shared" si="16"/>
        <v>0.23293714059226828</v>
      </c>
      <c r="K262" s="46">
        <f t="shared" si="17"/>
        <v>-0.8693332436601616</v>
      </c>
      <c r="L262" s="46"/>
      <c r="M262" s="46"/>
      <c r="N262" s="50">
        <f t="shared" si="18"/>
        <v>-0.18527634789289246</v>
      </c>
      <c r="O262" s="5">
        <f t="shared" si="19"/>
        <v>21.9</v>
      </c>
      <c r="P262" s="46"/>
    </row>
    <row r="263" spans="1:16" s="5" customFormat="1" ht="12.75">
      <c r="A263" s="46">
        <v>0.0219</v>
      </c>
      <c r="B263" s="46">
        <f t="shared" si="21"/>
        <v>-0.5025168240252844</v>
      </c>
      <c r="C263" s="46">
        <f t="shared" si="20"/>
        <v>21.9</v>
      </c>
      <c r="D263" s="46">
        <v>39</v>
      </c>
      <c r="E263" s="46"/>
      <c r="F263" s="46">
        <f t="shared" si="13"/>
        <v>5.105088062083413</v>
      </c>
      <c r="G263" s="46"/>
      <c r="H263" s="46">
        <f t="shared" si="22"/>
        <v>0.2296100594190535</v>
      </c>
      <c r="I263" s="46">
        <f t="shared" si="23"/>
        <v>-0.5543277195067722</v>
      </c>
      <c r="J263" s="46">
        <f t="shared" si="16"/>
        <v>0.34441508912858027</v>
      </c>
      <c r="K263" s="46">
        <f t="shared" si="17"/>
        <v>-0.8314915792601583</v>
      </c>
      <c r="L263" s="46"/>
      <c r="M263" s="46"/>
      <c r="N263" s="50">
        <f t="shared" si="18"/>
        <v>-0.22382089844836775</v>
      </c>
      <c r="O263" s="5">
        <f t="shared" si="19"/>
        <v>22</v>
      </c>
      <c r="P263" s="46"/>
    </row>
    <row r="264" spans="1:16" s="5" customFormat="1" ht="12.75">
      <c r="A264" s="46">
        <v>0.022</v>
      </c>
      <c r="B264" s="46">
        <f t="shared" si="21"/>
        <v>-0.5164452162023659</v>
      </c>
      <c r="C264" s="46">
        <f t="shared" si="20"/>
        <v>22</v>
      </c>
      <c r="D264" s="46">
        <v>40</v>
      </c>
      <c r="E264" s="46"/>
      <c r="F264" s="46">
        <f t="shared" si="13"/>
        <v>5.235987755982989</v>
      </c>
      <c r="G264" s="46"/>
      <c r="H264" s="46">
        <f t="shared" si="22"/>
        <v>0.30000000000000004</v>
      </c>
      <c r="I264" s="46">
        <f t="shared" si="23"/>
        <v>-0.5196152422706631</v>
      </c>
      <c r="J264" s="46">
        <f t="shared" si="16"/>
        <v>0.4500000000000001</v>
      </c>
      <c r="K264" s="46">
        <f t="shared" si="17"/>
        <v>-0.7794228634059948</v>
      </c>
      <c r="L264" s="46"/>
      <c r="M264" s="46"/>
      <c r="N264" s="50">
        <f t="shared" si="18"/>
        <v>-0.26193255014544536</v>
      </c>
      <c r="O264" s="5">
        <f t="shared" si="19"/>
        <v>22.1</v>
      </c>
      <c r="P264" s="46"/>
    </row>
    <row r="265" spans="1:16" s="5" customFormat="1" ht="12.75">
      <c r="A265" s="46">
        <v>0.0221</v>
      </c>
      <c r="B265" s="46">
        <f t="shared" si="21"/>
        <v>-0.5293747358609718</v>
      </c>
      <c r="C265" s="46">
        <f t="shared" si="20"/>
        <v>22.1</v>
      </c>
      <c r="D265" s="46">
        <v>41</v>
      </c>
      <c r="E265" s="46"/>
      <c r="F265" s="46">
        <f t="shared" si="13"/>
        <v>5.3668874498825625</v>
      </c>
      <c r="G265" s="46"/>
      <c r="H265" s="46">
        <f aca="true" t="shared" si="24" ref="H265:H272">R*COS(F265)</f>
        <v>0.3652568574052319</v>
      </c>
      <c r="I265" s="46">
        <f aca="true" t="shared" si="25" ref="I265:I272">R*SIN(F265)</f>
        <v>-0.47601200417474143</v>
      </c>
      <c r="J265" s="46">
        <f t="shared" si="16"/>
        <v>0.5478852861078479</v>
      </c>
      <c r="K265" s="46">
        <f t="shared" si="17"/>
        <v>-0.7140180062621122</v>
      </c>
      <c r="L265" s="46"/>
      <c r="M265" s="46"/>
      <c r="N265" s="50">
        <f t="shared" si="18"/>
        <v>-0.29953759007068786</v>
      </c>
      <c r="O265" s="5">
        <f t="shared" si="19"/>
        <v>22.2</v>
      </c>
      <c r="P265" s="46"/>
    </row>
    <row r="266" spans="1:16" s="5" customFormat="1" ht="12.75">
      <c r="A266" s="46">
        <v>0.0222</v>
      </c>
      <c r="B266" s="46">
        <f t="shared" si="21"/>
        <v>-0.5412803756209219</v>
      </c>
      <c r="C266" s="46">
        <f t="shared" si="20"/>
        <v>22.2</v>
      </c>
      <c r="D266" s="46">
        <v>42</v>
      </c>
      <c r="E266" s="46"/>
      <c r="F266" s="46">
        <f t="shared" si="13"/>
        <v>5.497787143782138</v>
      </c>
      <c r="G266" s="46"/>
      <c r="H266" s="46">
        <f t="shared" si="24"/>
        <v>0.4242640687119284</v>
      </c>
      <c r="I266" s="46">
        <f t="shared" si="25"/>
        <v>-0.4242640687119286</v>
      </c>
      <c r="J266" s="46">
        <f t="shared" si="16"/>
        <v>0.6363961030678926</v>
      </c>
      <c r="K266" s="46">
        <f t="shared" si="17"/>
        <v>-0.636396103067893</v>
      </c>
      <c r="L266" s="46"/>
      <c r="M266" s="46"/>
      <c r="N266" s="50">
        <f t="shared" si="18"/>
        <v>-0.33656328516401945</v>
      </c>
      <c r="O266" s="5">
        <f t="shared" si="19"/>
        <v>22.3</v>
      </c>
      <c r="P266" s="46"/>
    </row>
    <row r="267" spans="1:16" s="5" customFormat="1" ht="12.75">
      <c r="A267" s="46">
        <v>0.0223</v>
      </c>
      <c r="B267" s="46">
        <f t="shared" si="21"/>
        <v>-0.5521391084195216</v>
      </c>
      <c r="C267" s="46">
        <f t="shared" si="20"/>
        <v>22.3</v>
      </c>
      <c r="D267" s="46">
        <v>43</v>
      </c>
      <c r="E267" s="46"/>
      <c r="F267" s="46">
        <f t="shared" si="13"/>
        <v>5.6286868376817125</v>
      </c>
      <c r="G267" s="46"/>
      <c r="H267" s="46">
        <f t="shared" si="24"/>
        <v>0.47601200417474093</v>
      </c>
      <c r="I267" s="46">
        <f t="shared" si="25"/>
        <v>-0.3652568574052325</v>
      </c>
      <c r="J267" s="46">
        <f t="shared" si="16"/>
        <v>0.7140180062621114</v>
      </c>
      <c r="K267" s="46">
        <f t="shared" si="17"/>
        <v>-0.5478852861078488</v>
      </c>
      <c r="L267" s="46"/>
      <c r="M267" s="46"/>
      <c r="N267" s="50">
        <f t="shared" si="18"/>
        <v>-0.3729380228939555</v>
      </c>
      <c r="O267" s="5">
        <f t="shared" si="19"/>
        <v>22.4</v>
      </c>
      <c r="P267" s="46"/>
    </row>
    <row r="268" spans="1:16" s="5" customFormat="1" ht="12.75">
      <c r="A268" s="46">
        <v>0.0224</v>
      </c>
      <c r="B268" s="46">
        <f t="shared" si="21"/>
        <v>-0.5619299320489152</v>
      </c>
      <c r="C268" s="46">
        <f t="shared" si="20"/>
        <v>22.4</v>
      </c>
      <c r="D268" s="46">
        <v>44</v>
      </c>
      <c r="E268" s="46"/>
      <c r="F268" s="46">
        <f t="shared" si="13"/>
        <v>5.759586531581287</v>
      </c>
      <c r="G268" s="46"/>
      <c r="H268" s="46">
        <f t="shared" si="24"/>
        <v>0.519615242270663</v>
      </c>
      <c r="I268" s="46">
        <f t="shared" si="25"/>
        <v>-0.30000000000000027</v>
      </c>
      <c r="J268" s="46">
        <f t="shared" si="16"/>
        <v>0.7794228634059945</v>
      </c>
      <c r="K268" s="46">
        <f t="shared" si="17"/>
        <v>-0.4500000000000004</v>
      </c>
      <c r="L268" s="46"/>
      <c r="M268" s="46"/>
      <c r="N268" s="50">
        <f t="shared" si="18"/>
        <v>-0.4085914497655911</v>
      </c>
      <c r="O268" s="5">
        <f t="shared" si="19"/>
        <v>22.5</v>
      </c>
      <c r="P268" s="46"/>
    </row>
    <row r="269" spans="1:16" s="5" customFormat="1" ht="12.75">
      <c r="A269" s="46">
        <v>0.0225</v>
      </c>
      <c r="B269" s="46">
        <f t="shared" si="21"/>
        <v>-0.570633909777092</v>
      </c>
      <c r="C269" s="46">
        <f t="shared" si="20"/>
        <v>22.5</v>
      </c>
      <c r="D269" s="46">
        <v>45</v>
      </c>
      <c r="E269" s="46"/>
      <c r="F269" s="46">
        <f t="shared" si="13"/>
        <v>5.8904862254808625</v>
      </c>
      <c r="G269" s="46"/>
      <c r="H269" s="46">
        <f t="shared" si="24"/>
        <v>0.5543277195067721</v>
      </c>
      <c r="I269" s="46">
        <f t="shared" si="25"/>
        <v>-0.2296100594190537</v>
      </c>
      <c r="J269" s="46">
        <f t="shared" si="16"/>
        <v>0.8314915792601582</v>
      </c>
      <c r="K269" s="46">
        <f t="shared" si="17"/>
        <v>-0.3444150891285806</v>
      </c>
      <c r="L269" s="46"/>
      <c r="M269" s="46"/>
      <c r="N269" s="50">
        <f t="shared" si="18"/>
        <v>-0.44345460739346204</v>
      </c>
      <c r="O269" s="5">
        <f t="shared" si="19"/>
        <v>22.599999999999998</v>
      </c>
      <c r="P269" s="46"/>
    </row>
    <row r="270" spans="1:16" s="5" customFormat="1" ht="12.75">
      <c r="A270" s="46">
        <v>0.0226</v>
      </c>
      <c r="B270" s="46">
        <f t="shared" si="21"/>
        <v>-0.5782342069740058</v>
      </c>
      <c r="C270" s="46">
        <f t="shared" si="20"/>
        <v>22.599999999999998</v>
      </c>
      <c r="D270" s="46">
        <v>46</v>
      </c>
      <c r="E270" s="46"/>
      <c r="F270" s="46">
        <f t="shared" si="13"/>
        <v>6.021385919380436</v>
      </c>
      <c r="G270" s="46"/>
      <c r="H270" s="46">
        <f t="shared" si="24"/>
        <v>0.5795554957734408</v>
      </c>
      <c r="I270" s="46">
        <f t="shared" si="25"/>
        <v>-0.15529142706151294</v>
      </c>
      <c r="J270" s="46">
        <f t="shared" si="16"/>
        <v>0.8693332436601613</v>
      </c>
      <c r="K270" s="46">
        <f t="shared" si="17"/>
        <v>-0.23293714059226941</v>
      </c>
      <c r="L270" s="46"/>
      <c r="M270" s="46"/>
      <c r="N270" s="50">
        <f t="shared" si="18"/>
        <v>-0.47746006587606094</v>
      </c>
      <c r="O270" s="5">
        <f t="shared" si="19"/>
        <v>22.700000000000003</v>
      </c>
      <c r="P270" s="46"/>
    </row>
    <row r="271" spans="1:16" s="5" customFormat="1" ht="12.75">
      <c r="A271" s="46">
        <v>0.0227</v>
      </c>
      <c r="B271" s="46">
        <f t="shared" si="21"/>
        <v>-0.5847161236719465</v>
      </c>
      <c r="C271" s="46">
        <f t="shared" si="20"/>
        <v>22.700000000000003</v>
      </c>
      <c r="D271" s="46">
        <v>47</v>
      </c>
      <c r="E271" s="46"/>
      <c r="F271" s="46">
        <f t="shared" si="13"/>
        <v>6.152285613280012</v>
      </c>
      <c r="G271" s="46"/>
      <c r="H271" s="46">
        <f t="shared" si="24"/>
        <v>0.5948669168242862</v>
      </c>
      <c r="I271" s="46">
        <f t="shared" si="25"/>
        <v>-0.07831571533203101</v>
      </c>
      <c r="J271" s="46">
        <f t="shared" si="16"/>
        <v>0.8923003752364294</v>
      </c>
      <c r="K271" s="46">
        <f t="shared" si="17"/>
        <v>-0.11747357299804652</v>
      </c>
      <c r="L271" s="46"/>
      <c r="M271" s="46"/>
      <c r="N271" s="50">
        <f t="shared" si="18"/>
        <v>-0.5105420542140804</v>
      </c>
      <c r="O271" s="5">
        <f t="shared" si="19"/>
        <v>22.8</v>
      </c>
      <c r="P271" s="46"/>
    </row>
    <row r="272" spans="1:16" s="5" customFormat="1" ht="12.75">
      <c r="A272" s="46">
        <v>0.0228</v>
      </c>
      <c r="B272" s="46">
        <f t="shared" si="21"/>
        <v>-0.5900671229971977</v>
      </c>
      <c r="C272" s="46">
        <f t="shared" si="20"/>
        <v>22.8</v>
      </c>
      <c r="D272" s="46">
        <v>48</v>
      </c>
      <c r="E272" s="46"/>
      <c r="F272" s="46">
        <f t="shared" si="13"/>
        <v>6.283185307179586</v>
      </c>
      <c r="G272" s="46"/>
      <c r="H272" s="46">
        <f t="shared" si="24"/>
        <v>0.6</v>
      </c>
      <c r="I272" s="46">
        <f t="shared" si="25"/>
        <v>-1.470178145890344E-16</v>
      </c>
      <c r="J272" s="46">
        <f t="shared" si="16"/>
        <v>0.9</v>
      </c>
      <c r="K272" s="46">
        <f t="shared" si="17"/>
        <v>-2.205267218835516E-16</v>
      </c>
      <c r="L272" s="46"/>
      <c r="M272" s="46"/>
      <c r="N272" s="50">
        <f t="shared" si="18"/>
        <v>-0.5426365875201224</v>
      </c>
      <c r="O272" s="5">
        <f t="shared" si="19"/>
        <v>22.9</v>
      </c>
      <c r="P272" s="46"/>
    </row>
    <row r="273" spans="1:16" s="5" customFormat="1" ht="12.75">
      <c r="A273" s="46">
        <v>0.0229</v>
      </c>
      <c r="B273" s="46">
        <f t="shared" si="21"/>
        <v>-0.5942768554179906</v>
      </c>
      <c r="C273" s="46">
        <f t="shared" si="20"/>
        <v>22.9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50">
        <f t="shared" si="18"/>
        <v>-0.5736815907738202</v>
      </c>
      <c r="O273" s="5">
        <f t="shared" si="19"/>
        <v>23</v>
      </c>
      <c r="P273" s="46"/>
    </row>
    <row r="274" spans="1:16" s="5" customFormat="1" ht="12.75">
      <c r="A274" s="46">
        <v>0.023</v>
      </c>
      <c r="B274" s="46">
        <f t="shared" si="21"/>
        <v>-0.597337178761848</v>
      </c>
      <c r="C274" s="46">
        <f t="shared" si="20"/>
        <v>23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50">
        <f t="shared" si="18"/>
        <v>-0.603617018883047</v>
      </c>
      <c r="O274" s="5">
        <f t="shared" si="19"/>
        <v>23.099999999999998</v>
      </c>
      <c r="P274" s="46"/>
    </row>
    <row r="275" spans="1:16" s="5" customFormat="1" ht="12.75">
      <c r="A275" s="46">
        <v>0.0231</v>
      </c>
      <c r="B275" s="46">
        <f t="shared" si="21"/>
        <v>-0.5992421739636103</v>
      </c>
      <c r="C275" s="46">
        <f t="shared" si="20"/>
        <v>23.099999999999998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50">
        <f t="shared" si="18"/>
        <v>-0.6323849728189637</v>
      </c>
      <c r="O275" s="5">
        <f t="shared" si="19"/>
        <v>23.2</v>
      </c>
      <c r="P275" s="46"/>
    </row>
    <row r="276" spans="1:16" s="5" customFormat="1" ht="12.75">
      <c r="A276" s="46">
        <v>0.0232</v>
      </c>
      <c r="B276" s="46">
        <f t="shared" si="21"/>
        <v>-0.5999881565136822</v>
      </c>
      <c r="C276" s="46">
        <f t="shared" si="20"/>
        <v>23.2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50">
        <f t="shared" si="18"/>
        <v>-0.659929811600304</v>
      </c>
      <c r="O276" s="5">
        <f t="shared" si="19"/>
        <v>23.3</v>
      </c>
      <c r="P276" s="46"/>
    </row>
    <row r="277" spans="1:16" s="5" customFormat="1" ht="12.75">
      <c r="A277" s="46">
        <v>0.0233</v>
      </c>
      <c r="B277" s="46">
        <f t="shared" si="21"/>
        <v>-0.5995736835843536</v>
      </c>
      <c r="C277" s="46">
        <f t="shared" si="20"/>
        <v>23.3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50">
        <f t="shared" si="18"/>
        <v>-0.6861982599103025</v>
      </c>
      <c r="O277" s="5">
        <f t="shared" si="19"/>
        <v>23.400000000000002</v>
      </c>
      <c r="P277" s="46"/>
    </row>
    <row r="278" spans="1:16" s="5" customFormat="1" ht="12.75">
      <c r="A278" s="46">
        <v>0.0234</v>
      </c>
      <c r="B278" s="46">
        <f t="shared" si="21"/>
        <v>-0.5979995568204179</v>
      </c>
      <c r="C278" s="46">
        <f t="shared" si="20"/>
        <v>23.400000000000002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50">
        <f t="shared" si="18"/>
        <v>-0.7111395111381212</v>
      </c>
      <c r="O278" s="5">
        <f t="shared" si="19"/>
        <v>23.5</v>
      </c>
      <c r="P278" s="46"/>
    </row>
    <row r="279" spans="1:16" s="5" customFormat="1" ht="12.75">
      <c r="A279" s="46">
        <v>0.0235</v>
      </c>
      <c r="B279" s="46">
        <f t="shared" si="21"/>
        <v>-0.5952688207886866</v>
      </c>
      <c r="C279" s="46">
        <f t="shared" si="20"/>
        <v>23.5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50">
        <f t="shared" si="18"/>
        <v>-0.734705325645465</v>
      </c>
      <c r="O279" s="5">
        <f t="shared" si="19"/>
        <v>23.599999999999998</v>
      </c>
      <c r="P279" s="46"/>
    </row>
    <row r="280" spans="1:16" s="5" customFormat="1" ht="12.75">
      <c r="A280" s="46">
        <v>0.0236</v>
      </c>
      <c r="B280" s="46">
        <f t="shared" si="21"/>
        <v>-0.591386757089399</v>
      </c>
      <c r="C280" s="46">
        <f t="shared" si="20"/>
        <v>23.599999999999998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50">
        <f t="shared" si="18"/>
        <v>-0.7568501240683521</v>
      </c>
      <c r="O280" s="5">
        <f t="shared" si="19"/>
        <v>23.7</v>
      </c>
      <c r="P280" s="46"/>
    </row>
    <row r="281" spans="1:16" s="5" customFormat="1" ht="12.75">
      <c r="A281" s="46">
        <v>0.0237</v>
      </c>
      <c r="B281" s="46">
        <f t="shared" si="21"/>
        <v>-0.5863608741409162</v>
      </c>
      <c r="C281" s="46">
        <f t="shared" si="20"/>
        <v>23.7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50">
        <f t="shared" si="18"/>
        <v>-0.7775310754735519</v>
      </c>
      <c r="O281" s="5">
        <f t="shared" si="19"/>
        <v>23.8</v>
      </c>
      <c r="P281" s="46"/>
    </row>
    <row r="282" spans="1:16" s="5" customFormat="1" ht="12.75">
      <c r="A282" s="46">
        <v>0.0238</v>
      </c>
      <c r="B282" s="46">
        <f t="shared" si="21"/>
        <v>-0.5802008926574611</v>
      </c>
      <c r="C282" s="46">
        <f t="shared" si="20"/>
        <v>23.8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50">
        <f t="shared" si="18"/>
        <v>-0.7967081801992094</v>
      </c>
      <c r="O282" s="5">
        <f t="shared" si="19"/>
        <v>23.900000000000002</v>
      </c>
      <c r="P282" s="46"/>
    </row>
    <row r="283" spans="1:16" s="5" customFormat="1" ht="12.75">
      <c r="A283" s="46">
        <v>0.0239</v>
      </c>
      <c r="B283" s="46">
        <f t="shared" si="21"/>
        <v>-0.5729187268479857</v>
      </c>
      <c r="C283" s="46">
        <f t="shared" si="20"/>
        <v>23.900000000000002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50">
        <f t="shared" si="18"/>
        <v>-0.8143443472194177</v>
      </c>
      <c r="O283" s="5">
        <f t="shared" si="19"/>
        <v>24</v>
      </c>
      <c r="P283" s="46"/>
    </row>
    <row r="284" spans="1:16" s="5" customFormat="1" ht="12.75">
      <c r="A284" s="46">
        <v>0.024</v>
      </c>
      <c r="B284" s="46">
        <f t="shared" si="21"/>
        <v>-0.5645284613725351</v>
      </c>
      <c r="C284" s="46">
        <f t="shared" si="20"/>
        <v>24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50">
        <f t="shared" si="18"/>
        <v>-0.8304054658831032</v>
      </c>
      <c r="O284" s="5">
        <f t="shared" si="19"/>
        <v>24.1</v>
      </c>
      <c r="P284" s="46"/>
    </row>
    <row r="285" spans="1:16" s="5" customFormat="1" ht="12.75">
      <c r="A285" s="46">
        <v>0.0241</v>
      </c>
      <c r="B285" s="46">
        <f t="shared" si="21"/>
        <v>-0.5550463241006751</v>
      </c>
      <c r="C285" s="46">
        <f t="shared" si="20"/>
        <v>24.1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50">
        <f t="shared" si="18"/>
        <v>-0.8448604718884862</v>
      </c>
      <c r="O285" s="5">
        <f t="shared" si="19"/>
        <v>24.2</v>
      </c>
      <c r="P285" s="46"/>
    </row>
    <row r="286" spans="1:16" s="5" customFormat="1" ht="12.75">
      <c r="A286" s="46">
        <v>0.0242</v>
      </c>
      <c r="B286" s="46">
        <f t="shared" si="21"/>
        <v>-0.5444906547246703</v>
      </c>
      <c r="C286" s="46">
        <f t="shared" si="20"/>
        <v>24.2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50">
        <f t="shared" si="18"/>
        <v>-0.8576814073654967</v>
      </c>
      <c r="O286" s="5">
        <f t="shared" si="19"/>
        <v>24.299999999999997</v>
      </c>
      <c r="P286" s="46"/>
    </row>
    <row r="287" spans="1:16" s="5" customFormat="1" ht="12.75">
      <c r="A287" s="46">
        <v>0.0243</v>
      </c>
      <c r="B287" s="46">
        <f t="shared" si="21"/>
        <v>-0.5328818692881266</v>
      </c>
      <c r="C287" s="46">
        <f t="shared" si="20"/>
        <v>24.299999999999997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50">
        <f t="shared" si="18"/>
        <v>-0.8688434749499465</v>
      </c>
      <c r="O287" s="5">
        <f t="shared" si="19"/>
        <v>24.400000000000002</v>
      </c>
      <c r="P287" s="46"/>
    </row>
    <row r="288" spans="1:16" s="5" customFormat="1" ht="12.75">
      <c r="A288" s="46">
        <v>0.0244</v>
      </c>
      <c r="B288" s="46">
        <f t="shared" si="21"/>
        <v>-0.5202424206986938</v>
      </c>
      <c r="C288" s="46">
        <f t="shared" si="20"/>
        <v>24.400000000000002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50">
        <f t="shared" si="18"/>
        <v>-0.8783250857448726</v>
      </c>
      <c r="O288" s="5">
        <f t="shared" si="19"/>
        <v>24.5</v>
      </c>
      <c r="P288" s="46"/>
    </row>
    <row r="289" spans="1:16" s="5" customFormat="1" ht="12.75">
      <c r="A289" s="46">
        <v>0.0245</v>
      </c>
      <c r="B289" s="46">
        <f t="shared" si="21"/>
        <v>-0.5065967553012096</v>
      </c>
      <c r="C289" s="46">
        <f t="shared" si="20"/>
        <v>24.5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50">
        <f t="shared" si="18"/>
        <v>-0.8861079010762848</v>
      </c>
      <c r="O289" s="5">
        <f t="shared" si="19"/>
        <v>24.6</v>
      </c>
      <c r="P289" s="46"/>
    </row>
    <row r="290" spans="1:16" s="5" customFormat="1" ht="12.75">
      <c r="A290" s="46">
        <v>0.0246</v>
      </c>
      <c r="B290" s="46">
        <f t="shared" si="21"/>
        <v>-0.4919712655952717</v>
      </c>
      <c r="C290" s="46">
        <f t="shared" si="20"/>
        <v>24.6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50">
        <f t="shared" si="18"/>
        <v>-0.8921768679625558</v>
      </c>
      <c r="O290" s="5">
        <f t="shared" si="19"/>
        <v>24.7</v>
      </c>
      <c r="P290" s="46"/>
    </row>
    <row r="291" spans="1:16" s="5" customFormat="1" ht="12.75">
      <c r="A291" s="46">
        <v>0.0247</v>
      </c>
      <c r="B291" s="46">
        <f t="shared" si="21"/>
        <v>-0.4763942391887013</v>
      </c>
      <c r="C291" s="46">
        <f t="shared" si="20"/>
        <v>24.7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50">
        <f t="shared" si="18"/>
        <v>-0.8965202482288551</v>
      </c>
      <c r="O291" s="5">
        <f t="shared" si="19"/>
        <v>24.8</v>
      </c>
      <c r="P291" s="46"/>
    </row>
    <row r="292" spans="1:16" s="5" customFormat="1" ht="12.75">
      <c r="A292" s="46">
        <v>0.0248</v>
      </c>
      <c r="B292" s="46">
        <f t="shared" si="21"/>
        <v>-0.4598958040856097</v>
      </c>
      <c r="C292" s="46">
        <f t="shared" si="20"/>
        <v>24.8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50">
        <f t="shared" si="18"/>
        <v>-0.8991296412103122</v>
      </c>
      <c r="O292" s="5">
        <f t="shared" si="19"/>
        <v>24.9</v>
      </c>
      <c r="P292" s="46"/>
    </row>
    <row r="293" spans="1:16" s="5" customFormat="1" ht="12.75">
      <c r="A293" s="46">
        <v>0.0249</v>
      </c>
      <c r="B293" s="46">
        <f t="shared" si="21"/>
        <v>-0.4425078704149052</v>
      </c>
      <c r="C293" s="46">
        <f t="shared" si="20"/>
        <v>24.9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50">
        <f t="shared" si="18"/>
        <v>-0.9</v>
      </c>
      <c r="O293" s="5">
        <f t="shared" si="19"/>
        <v>25</v>
      </c>
      <c r="P293" s="46"/>
    </row>
    <row r="294" spans="1:16" s="5" customFormat="1" ht="12.75">
      <c r="A294" s="46">
        <v>0.025</v>
      </c>
      <c r="B294" s="46">
        <f t="shared" si="21"/>
        <v>-0.42426406871192907</v>
      </c>
      <c r="C294" s="46">
        <f t="shared" si="20"/>
        <v>25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50">
        <f t="shared" si="18"/>
        <v>-0.8991296412103122</v>
      </c>
      <c r="O294" s="5">
        <f t="shared" si="19"/>
        <v>25.1</v>
      </c>
      <c r="P294" s="46"/>
    </row>
    <row r="295" spans="1:16" s="5" customFormat="1" ht="12.75">
      <c r="A295" s="46">
        <v>0.0251</v>
      </c>
      <c r="B295" s="46">
        <f t="shared" si="21"/>
        <v>-0.4051996848726149</v>
      </c>
      <c r="C295" s="46">
        <f t="shared" si="20"/>
        <v>25.1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50">
        <f t="shared" si="18"/>
        <v>-0.8965202482288552</v>
      </c>
      <c r="O295" s="5">
        <f t="shared" si="19"/>
        <v>25.2</v>
      </c>
      <c r="P295" s="46"/>
    </row>
    <row r="296" spans="1:16" s="5" customFormat="1" ht="12.75">
      <c r="A296" s="46">
        <v>0.0252</v>
      </c>
      <c r="B296" s="46">
        <f t="shared" si="21"/>
        <v>-0.38535159190595053</v>
      </c>
      <c r="C296" s="46">
        <f t="shared" si="20"/>
        <v>25.2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50">
        <f t="shared" si="18"/>
        <v>-0.8921768679625561</v>
      </c>
      <c r="O296" s="5">
        <f t="shared" si="19"/>
        <v>25.3</v>
      </c>
      <c r="P296" s="46"/>
    </row>
    <row r="297" spans="1:16" s="5" customFormat="1" ht="12.75">
      <c r="A297" s="46">
        <v>0.0253</v>
      </c>
      <c r="B297" s="46">
        <f t="shared" si="21"/>
        <v>-0.3647581786167644</v>
      </c>
      <c r="C297" s="46">
        <f t="shared" si="20"/>
        <v>25.3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50">
        <f t="shared" si="18"/>
        <v>-0.886107901076285</v>
      </c>
      <c r="O297" s="5">
        <f t="shared" si="19"/>
        <v>25.4</v>
      </c>
      <c r="P297" s="46"/>
    </row>
    <row r="298" spans="1:16" s="5" customFormat="1" ht="12.75">
      <c r="A298" s="46">
        <v>0.0254</v>
      </c>
      <c r="B298" s="46">
        <f t="shared" si="21"/>
        <v>-0.3434592753567553</v>
      </c>
      <c r="C298" s="46">
        <f t="shared" si="20"/>
        <v>25.4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50">
        <f t="shared" si="18"/>
        <v>-0.878325085744873</v>
      </c>
      <c r="O298" s="5">
        <f t="shared" si="19"/>
        <v>25.5</v>
      </c>
      <c r="P298" s="46"/>
    </row>
    <row r="299" spans="1:16" s="5" customFormat="1" ht="12.75">
      <c r="A299" s="46">
        <v>0.0255</v>
      </c>
      <c r="B299" s="46">
        <f t="shared" si="21"/>
        <v>-0.3214960769873984</v>
      </c>
      <c r="C299" s="46">
        <f t="shared" si="20"/>
        <v>25.5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50">
        <f t="shared" si="18"/>
        <v>-0.8688434749499467</v>
      </c>
      <c r="O299" s="5">
        <f t="shared" si="19"/>
        <v>25.6</v>
      </c>
      <c r="P299" s="46"/>
    </row>
    <row r="300" spans="1:16" s="5" customFormat="1" ht="12.75">
      <c r="A300" s="46">
        <v>0.0256</v>
      </c>
      <c r="B300" s="46">
        <f t="shared" si="21"/>
        <v>-0.2989110632036945</v>
      </c>
      <c r="C300" s="46">
        <f t="shared" si="20"/>
        <v>25.6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50">
        <f aca="true" t="shared" si="26" ref="N300:N363">IF(A301&lt;$H$100,RR*SIN(w*A301+0),NA())</f>
        <v>-0.857681407365497</v>
      </c>
      <c r="O300" s="5">
        <f aca="true" t="shared" si="27" ref="O300:O363">A301*10^3</f>
        <v>25.7</v>
      </c>
      <c r="P300" s="46"/>
    </row>
    <row r="301" spans="1:16" s="5" customFormat="1" ht="12.75">
      <c r="A301" s="46">
        <v>0.0257</v>
      </c>
      <c r="B301" s="46">
        <f t="shared" si="21"/>
        <v>-0.27574791637289225</v>
      </c>
      <c r="C301" s="46">
        <f t="shared" si="20"/>
        <v>25.7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50">
        <f t="shared" si="26"/>
        <v>-0.844860471888487</v>
      </c>
      <c r="O301" s="5">
        <f t="shared" si="27"/>
        <v>25.8</v>
      </c>
      <c r="P301" s="46"/>
    </row>
    <row r="302" spans="1:16" s="5" customFormat="1" ht="12.75">
      <c r="A302" s="46">
        <v>0.0258</v>
      </c>
      <c r="B302" s="46">
        <f t="shared" si="21"/>
        <v>-0.2520514370470848</v>
      </c>
      <c r="C302" s="46">
        <f aca="true" t="shared" si="28" ref="C302:C365">A302*10^3</f>
        <v>25.8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50">
        <f t="shared" si="26"/>
        <v>-0.8304054658831034</v>
      </c>
      <c r="O302" s="5">
        <f t="shared" si="27"/>
        <v>25.9</v>
      </c>
      <c r="P302" s="46"/>
    </row>
    <row r="303" spans="1:16" s="5" customFormat="1" ht="12.75">
      <c r="A303" s="46">
        <v>0.0259</v>
      </c>
      <c r="B303" s="46">
        <f t="shared" si="21"/>
        <v>-0.22786745731308125</v>
      </c>
      <c r="C303" s="46">
        <f t="shared" si="28"/>
        <v>25.9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50">
        <f t="shared" si="26"/>
        <v>-0.8143443472194181</v>
      </c>
      <c r="O303" s="5">
        <f t="shared" si="27"/>
        <v>26</v>
      </c>
      <c r="P303" s="46"/>
    </row>
    <row r="304" spans="1:16" s="5" customFormat="1" ht="12.75">
      <c r="A304" s="46">
        <v>0.026</v>
      </c>
      <c r="B304" s="46">
        <f t="shared" si="21"/>
        <v>-0.203242752147175</v>
      </c>
      <c r="C304" s="46">
        <f t="shared" si="28"/>
        <v>26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50">
        <f t="shared" si="26"/>
        <v>-0.7967081801992099</v>
      </c>
      <c r="O304" s="5">
        <f t="shared" si="27"/>
        <v>26.1</v>
      </c>
      <c r="P304" s="46"/>
    </row>
    <row r="305" spans="1:16" s="5" customFormat="1" ht="12.75">
      <c r="A305" s="46">
        <v>0.0261</v>
      </c>
      <c r="B305" s="46">
        <f t="shared" si="21"/>
        <v>-0.17822494894622065</v>
      </c>
      <c r="C305" s="46">
        <f t="shared" si="28"/>
        <v>26.1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50">
        <f t="shared" si="26"/>
        <v>-0.7775310754735516</v>
      </c>
      <c r="O305" s="5">
        <f t="shared" si="27"/>
        <v>26.200000000000003</v>
      </c>
      <c r="P305" s="46"/>
    </row>
    <row r="306" spans="1:16" s="5" customFormat="1" ht="12.75">
      <c r="A306" s="46">
        <v>0.0262</v>
      </c>
      <c r="B306" s="46">
        <f t="shared" si="21"/>
        <v>-0.15286243541002853</v>
      </c>
      <c r="C306" s="46">
        <f t="shared" si="28"/>
        <v>26.200000000000003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50">
        <f t="shared" si="26"/>
        <v>-0.7568501240683525</v>
      </c>
      <c r="O306" s="5">
        <f t="shared" si="27"/>
        <v>26.3</v>
      </c>
      <c r="P306" s="46"/>
    </row>
    <row r="307" spans="1:16" s="5" customFormat="1" ht="12.75">
      <c r="A307" s="46">
        <v>0.0263</v>
      </c>
      <c r="B307" s="46">
        <f t="shared" si="21"/>
        <v>-0.12720426595323361</v>
      </c>
      <c r="C307" s="46">
        <f t="shared" si="28"/>
        <v>26.3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50">
        <f t="shared" si="26"/>
        <v>-0.7347053256454663</v>
      </c>
      <c r="O307" s="5">
        <f t="shared" si="27"/>
        <v>26.4</v>
      </c>
      <c r="P307" s="46"/>
    </row>
    <row r="308" spans="1:16" s="5" customFormat="1" ht="12.75">
      <c r="A308" s="46">
        <v>0.0264</v>
      </c>
      <c r="B308" s="46">
        <f t="shared" si="21"/>
        <v>-0.10130006682764067</v>
      </c>
      <c r="C308" s="46">
        <f t="shared" si="28"/>
        <v>26.4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50">
        <f t="shared" si="26"/>
        <v>-0.7111395111381217</v>
      </c>
      <c r="O308" s="5">
        <f t="shared" si="27"/>
        <v>26.5</v>
      </c>
      <c r="P308" s="46"/>
    </row>
    <row r="309" spans="1:16" s="5" customFormat="1" ht="12.75">
      <c r="A309" s="46">
        <v>0.0265</v>
      </c>
      <c r="B309" s="46">
        <f t="shared" si="21"/>
        <v>-0.0751999401385824</v>
      </c>
      <c r="C309" s="46">
        <f t="shared" si="28"/>
        <v>26.5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50">
        <f t="shared" si="26"/>
        <v>-0.686198259910304</v>
      </c>
      <c r="O309" s="5">
        <f t="shared" si="27"/>
        <v>26.599999999999998</v>
      </c>
      <c r="P309" s="46"/>
    </row>
    <row r="310" spans="1:16" s="5" customFormat="1" ht="12.75">
      <c r="A310" s="46">
        <v>0.0266</v>
      </c>
      <c r="B310" s="46">
        <f t="shared" si="21"/>
        <v>-0.048954366940896034</v>
      </c>
      <c r="C310" s="46">
        <f t="shared" si="28"/>
        <v>26.599999999999998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50">
        <f t="shared" si="26"/>
        <v>-0.6599298116003045</v>
      </c>
      <c r="O310" s="5">
        <f t="shared" si="27"/>
        <v>26.700000000000003</v>
      </c>
      <c r="P310" s="46"/>
    </row>
    <row r="311" spans="1:16" s="5" customFormat="1" ht="12.75">
      <c r="A311" s="46">
        <v>0.0267</v>
      </c>
      <c r="B311" s="46">
        <f t="shared" si="21"/>
        <v>-0.02261410960196174</v>
      </c>
      <c r="C311" s="46">
        <f t="shared" si="28"/>
        <v>26.700000000000003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50">
        <f t="shared" si="26"/>
        <v>-0.6323849728189643</v>
      </c>
      <c r="O311" s="5">
        <f t="shared" si="27"/>
        <v>26.8</v>
      </c>
      <c r="P311" s="46"/>
    </row>
    <row r="312" spans="1:16" s="5" customFormat="1" ht="12.75">
      <c r="A312" s="46">
        <v>0.0268</v>
      </c>
      <c r="B312" s="46">
        <f t="shared" si="21"/>
        <v>0.003769886379334842</v>
      </c>
      <c r="C312" s="46">
        <f t="shared" si="28"/>
        <v>26.8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50">
        <f t="shared" si="26"/>
        <v>-0.6036170188830486</v>
      </c>
      <c r="O312" s="5">
        <f t="shared" si="27"/>
        <v>26.9</v>
      </c>
      <c r="P312" s="46"/>
    </row>
    <row r="313" spans="1:16" s="5" customFormat="1" ht="12.75">
      <c r="A313" s="46">
        <v>0.0269</v>
      </c>
      <c r="B313" s="46">
        <f t="shared" si="21"/>
        <v>0.030146590907861696</v>
      </c>
      <c r="C313" s="46">
        <f t="shared" si="28"/>
        <v>26.9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50">
        <f t="shared" si="26"/>
        <v>-0.5736815907738207</v>
      </c>
      <c r="O313" s="5">
        <f t="shared" si="27"/>
        <v>27</v>
      </c>
      <c r="P313" s="46"/>
    </row>
    <row r="314" spans="1:16" s="5" customFormat="1" ht="12.75">
      <c r="A314" s="46">
        <v>0.027</v>
      </c>
      <c r="B314" s="46">
        <f t="shared" si="21"/>
        <v>0.056464987991109036</v>
      </c>
      <c r="C314" s="46">
        <f t="shared" si="28"/>
        <v>27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50">
        <f t="shared" si="26"/>
        <v>-0.542636587520123</v>
      </c>
      <c r="O314" s="5">
        <f t="shared" si="27"/>
        <v>27.099999999999998</v>
      </c>
      <c r="P314" s="46"/>
    </row>
    <row r="315" spans="1:16" s="5" customFormat="1" ht="12.75">
      <c r="A315" s="46">
        <v>0.0271</v>
      </c>
      <c r="B315" s="46">
        <f aca="true" t="shared" si="29" ref="B315:B378">IF(A315&lt;$H$100,R*SIN(w*A315+$H$102),NA())</f>
        <v>0.08267417441078166</v>
      </c>
      <c r="C315" s="46">
        <f t="shared" si="28"/>
        <v>27.099999999999998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50">
        <f t="shared" si="26"/>
        <v>-0.5105420542140824</v>
      </c>
      <c r="O315" s="5">
        <f t="shared" si="27"/>
        <v>27.2</v>
      </c>
      <c r="P315" s="46"/>
    </row>
    <row r="316" spans="1:16" s="5" customFormat="1" ht="12.75">
      <c r="A316" s="46">
        <v>0.0272</v>
      </c>
      <c r="B316" s="46">
        <f t="shared" si="29"/>
        <v>0.10872345817628172</v>
      </c>
      <c r="C316" s="46">
        <f t="shared" si="28"/>
        <v>27.2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50">
        <f t="shared" si="26"/>
        <v>-0.47746006587606027</v>
      </c>
      <c r="O316" s="5">
        <f t="shared" si="27"/>
        <v>27.3</v>
      </c>
      <c r="P316" s="46"/>
    </row>
    <row r="317" spans="1:16" s="5" customFormat="1" ht="12.75">
      <c r="A317" s="46">
        <v>0.0273</v>
      </c>
      <c r="B317" s="46">
        <f t="shared" si="29"/>
        <v>0.1345624565696285</v>
      </c>
      <c r="C317" s="46">
        <f t="shared" si="28"/>
        <v>27.3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50">
        <f t="shared" si="26"/>
        <v>-0.4434546073934627</v>
      </c>
      <c r="O317" s="5">
        <f t="shared" si="27"/>
        <v>27.400000000000002</v>
      </c>
      <c r="P317" s="46"/>
    </row>
    <row r="318" spans="1:16" s="5" customFormat="1" ht="12.75">
      <c r="A318" s="46">
        <v>0.0274</v>
      </c>
      <c r="B318" s="46">
        <f t="shared" si="29"/>
        <v>0.1601411935922256</v>
      </c>
      <c r="C318" s="46">
        <f t="shared" si="28"/>
        <v>27.400000000000002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50">
        <f t="shared" si="26"/>
        <v>-0.40859144976559325</v>
      </c>
      <c r="O318" s="5">
        <f t="shared" si="27"/>
        <v>27.5</v>
      </c>
      <c r="P318" s="46"/>
    </row>
    <row r="319" spans="1:16" s="5" customFormat="1" ht="12.75">
      <c r="A319" s="46">
        <v>0.0275</v>
      </c>
      <c r="B319" s="46">
        <f t="shared" si="29"/>
        <v>0.18541019662496713</v>
      </c>
      <c r="C319" s="46">
        <f t="shared" si="28"/>
        <v>27.5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50">
        <f t="shared" si="26"/>
        <v>-0.37293802289395617</v>
      </c>
      <c r="O319" s="5">
        <f t="shared" si="27"/>
        <v>27.599999999999998</v>
      </c>
      <c r="P319" s="46"/>
    </row>
    <row r="320" spans="1:16" s="5" customFormat="1" ht="12.75">
      <c r="A320" s="46">
        <v>0.0276</v>
      </c>
      <c r="B320" s="46">
        <f t="shared" si="29"/>
        <v>0.21032059211475457</v>
      </c>
      <c r="C320" s="46">
        <f t="shared" si="28"/>
        <v>27.599999999999998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50">
        <f t="shared" si="26"/>
        <v>-0.3365632851640217</v>
      </c>
      <c r="O320" s="5">
        <f t="shared" si="27"/>
        <v>27.7</v>
      </c>
      <c r="P320" s="46"/>
    </row>
    <row r="321" spans="1:16" s="5" customFormat="1" ht="12.75">
      <c r="A321" s="46">
        <v>0.0277</v>
      </c>
      <c r="B321" s="46">
        <f t="shared" si="29"/>
        <v>0.23482420010232108</v>
      </c>
      <c r="C321" s="46">
        <f t="shared" si="28"/>
        <v>27.7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50">
        <f t="shared" si="26"/>
        <v>-0.2995375900706901</v>
      </c>
      <c r="O321" s="5">
        <f t="shared" si="27"/>
        <v>27.799999999999997</v>
      </c>
      <c r="P321" s="46"/>
    </row>
    <row r="322" spans="1:16" s="5" customFormat="1" ht="12.75">
      <c r="A322" s="46">
        <v>0.0278</v>
      </c>
      <c r="B322" s="46">
        <f t="shared" si="29"/>
        <v>0.25887362740857356</v>
      </c>
      <c r="C322" s="46">
        <f t="shared" si="28"/>
        <v>27.799999999999997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50">
        <f t="shared" si="26"/>
        <v>-0.26193255014544453</v>
      </c>
      <c r="O322" s="5">
        <f t="shared" si="27"/>
        <v>27.900000000000002</v>
      </c>
      <c r="P322" s="46"/>
    </row>
    <row r="323" spans="1:16" s="5" customFormat="1" ht="12.75">
      <c r="A323" s="46">
        <v>0.0279</v>
      </c>
      <c r="B323" s="46">
        <f t="shared" si="29"/>
        <v>0.2824223592992</v>
      </c>
      <c r="C323" s="46">
        <f t="shared" si="28"/>
        <v>27.900000000000002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50">
        <f t="shared" si="26"/>
        <v>-0.22382089844837005</v>
      </c>
      <c r="O323" s="5">
        <f t="shared" si="27"/>
        <v>28</v>
      </c>
      <c r="P323" s="46"/>
    </row>
    <row r="324" spans="1:16" s="5" customFormat="1" ht="12.75">
      <c r="A324" s="46">
        <v>0.028</v>
      </c>
      <c r="B324" s="46">
        <f t="shared" si="29"/>
        <v>0.30542484945022186</v>
      </c>
      <c r="C324" s="46">
        <f t="shared" si="28"/>
        <v>28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50">
        <f t="shared" si="26"/>
        <v>-0.1852763478928932</v>
      </c>
      <c r="O324" s="5">
        <f t="shared" si="27"/>
        <v>28.1</v>
      </c>
      <c r="P324" s="46"/>
    </row>
    <row r="325" spans="1:16" s="5" customFormat="1" ht="12.75">
      <c r="A325" s="46">
        <v>0.0281</v>
      </c>
      <c r="B325" s="46">
        <f t="shared" si="29"/>
        <v>0.327836608040561</v>
      </c>
      <c r="C325" s="46">
        <f t="shared" si="28"/>
        <v>28.1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50">
        <f t="shared" si="26"/>
        <v>-0.14637344867539612</v>
      </c>
      <c r="O325" s="5">
        <f t="shared" si="27"/>
        <v>28.2</v>
      </c>
      <c r="P325" s="46"/>
    </row>
    <row r="326" spans="1:16" s="5" customFormat="1" ht="12.75">
      <c r="A326" s="46">
        <v>0.0282</v>
      </c>
      <c r="B326" s="46">
        <f t="shared" si="29"/>
        <v>0.3496142878011456</v>
      </c>
      <c r="C326" s="46">
        <f t="shared" si="28"/>
        <v>28.2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50">
        <f t="shared" si="26"/>
        <v>-0.1071874440853845</v>
      </c>
      <c r="O326" s="5">
        <f t="shared" si="27"/>
        <v>28.299999999999997</v>
      </c>
      <c r="P326" s="46"/>
    </row>
    <row r="327" spans="1:16" s="5" customFormat="1" ht="12.75">
      <c r="A327" s="46">
        <v>0.0283</v>
      </c>
      <c r="B327" s="46">
        <f t="shared" si="29"/>
        <v>0.37071576785419924</v>
      </c>
      <c r="C327" s="46">
        <f t="shared" si="28"/>
        <v>28.299999999999997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50">
        <f t="shared" si="26"/>
        <v>-0.06779412497517873</v>
      </c>
      <c r="O327" s="5">
        <f t="shared" si="27"/>
        <v>28.399999999999903</v>
      </c>
      <c r="P327" s="46"/>
    </row>
    <row r="328" spans="1:16" s="5" customFormat="1" ht="12.75">
      <c r="A328" s="46">
        <v>0.0283999999999999</v>
      </c>
      <c r="B328" s="46">
        <f t="shared" si="29"/>
        <v>0.3911002351805069</v>
      </c>
      <c r="C328" s="46">
        <f t="shared" si="28"/>
        <v>28.399999999999903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50">
        <f t="shared" si="26"/>
        <v>-0.028269683170355695</v>
      </c>
      <c r="O328" s="5">
        <f t="shared" si="27"/>
        <v>28.4999999999999</v>
      </c>
      <c r="P328" s="46"/>
    </row>
    <row r="329" spans="1:16" s="5" customFormat="1" ht="12.75">
      <c r="A329" s="46">
        <v>0.0284999999999999</v>
      </c>
      <c r="B329" s="46">
        <f t="shared" si="29"/>
        <v>0.41072826355719405</v>
      </c>
      <c r="C329" s="46">
        <f t="shared" si="28"/>
        <v>28.4999999999999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50">
        <f t="shared" si="26"/>
        <v>0.011309435895016203</v>
      </c>
      <c r="O329" s="5">
        <f t="shared" si="27"/>
        <v>28.6</v>
      </c>
      <c r="P329" s="46"/>
    </row>
    <row r="330" spans="1:16" s="5" customFormat="1" ht="12.75">
      <c r="A330" s="46">
        <v>0.0286</v>
      </c>
      <c r="B330" s="46">
        <f t="shared" si="29"/>
        <v>0.4295618898130985</v>
      </c>
      <c r="C330" s="46">
        <f t="shared" si="28"/>
        <v>28.6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50">
        <f t="shared" si="26"/>
        <v>0.05086668103378176</v>
      </c>
      <c r="O330" s="5">
        <f t="shared" si="27"/>
        <v>28.6999999999999</v>
      </c>
      <c r="P330" s="46"/>
    </row>
    <row r="331" spans="1:15" s="5" customFormat="1" ht="12.75">
      <c r="A331" s="46">
        <v>0.0286999999999999</v>
      </c>
      <c r="B331" s="46">
        <f t="shared" si="29"/>
        <v>0.447564687254491</v>
      </c>
      <c r="C331" s="46">
        <f t="shared" si="28"/>
        <v>28.6999999999999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50">
        <f t="shared" si="26"/>
        <v>0.09032554336609214</v>
      </c>
      <c r="O331" s="5">
        <f t="shared" si="27"/>
        <v>28.8</v>
      </c>
    </row>
    <row r="332" spans="1:15" s="5" customFormat="1" ht="12.75">
      <c r="A332" s="46">
        <v>0.0288</v>
      </c>
      <c r="B332" s="46">
        <f t="shared" si="29"/>
        <v>0.46470183611923943</v>
      </c>
      <c r="C332" s="46">
        <f t="shared" si="28"/>
        <v>28.8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50">
        <f t="shared" si="26"/>
        <v>0.12960970429702484</v>
      </c>
      <c r="O332" s="5">
        <f t="shared" si="27"/>
        <v>28.9</v>
      </c>
    </row>
    <row r="333" spans="1:15" s="5" customFormat="1" ht="12.75">
      <c r="A333" s="46">
        <v>0.0289</v>
      </c>
      <c r="B333" s="46">
        <f t="shared" si="29"/>
        <v>0.4809401909225254</v>
      </c>
      <c r="C333" s="46">
        <f t="shared" si="28"/>
        <v>28.9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50">
        <f t="shared" si="26"/>
        <v>0.1686431831271131</v>
      </c>
      <c r="O333" s="5">
        <f t="shared" si="27"/>
        <v>28.9999999999999</v>
      </c>
    </row>
    <row r="334" spans="1:15" s="5" customFormat="1" ht="12.75">
      <c r="A334" s="46">
        <v>0.0289999999999999</v>
      </c>
      <c r="B334" s="46">
        <f t="shared" si="29"/>
        <v>0.4962483445647225</v>
      </c>
      <c r="C334" s="46">
        <f t="shared" si="28"/>
        <v>28.9999999999999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50">
        <f t="shared" si="26"/>
        <v>0.20735048400893086</v>
      </c>
      <c r="O334" s="5">
        <f t="shared" si="27"/>
        <v>29.1</v>
      </c>
    </row>
    <row r="335" spans="1:15" s="5" customFormat="1" ht="12.75">
      <c r="A335" s="46">
        <v>0.0291</v>
      </c>
      <c r="B335" s="46">
        <f t="shared" si="29"/>
        <v>0.5105966890768151</v>
      </c>
      <c r="C335" s="46">
        <f t="shared" si="28"/>
        <v>29.1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50">
        <f t="shared" si="26"/>
        <v>0.24565674196555434</v>
      </c>
      <c r="O335" s="5">
        <f t="shared" si="27"/>
        <v>29.1999999999999</v>
      </c>
    </row>
    <row r="336" spans="1:15" s="5" customFormat="1" ht="12.75">
      <c r="A336" s="46">
        <v>0.0291999999999999</v>
      </c>
      <c r="B336" s="46">
        <f t="shared" si="29"/>
        <v>0.5239574728859389</v>
      </c>
      <c r="C336" s="46">
        <f t="shared" si="28"/>
        <v>29.1999999999999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50">
        <f t="shared" si="26"/>
        <v>0.2834878676897736</v>
      </c>
      <c r="O336" s="5">
        <f t="shared" si="27"/>
        <v>29.3</v>
      </c>
    </row>
    <row r="337" spans="1:15" s="5" customFormat="1" ht="12.75">
      <c r="A337" s="46">
        <v>0.0293</v>
      </c>
      <c r="B337" s="46">
        <f t="shared" si="29"/>
        <v>0.5363048544907578</v>
      </c>
      <c r="C337" s="46">
        <f t="shared" si="28"/>
        <v>29.3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50">
        <f t="shared" si="26"/>
        <v>0.3207706908419241</v>
      </c>
      <c r="O337" s="5">
        <f t="shared" si="27"/>
        <v>29.4</v>
      </c>
    </row>
    <row r="338" spans="1:15" s="5" customFormat="1" ht="12.75">
      <c r="A338" s="46">
        <v>0.0294</v>
      </c>
      <c r="B338" s="46">
        <f t="shared" si="29"/>
        <v>0.5476149524421015</v>
      </c>
      <c r="C338" s="46">
        <f t="shared" si="28"/>
        <v>29.4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50">
        <f t="shared" si="26"/>
        <v>0.3574331015712665</v>
      </c>
      <c r="O338" s="5">
        <f t="shared" si="27"/>
        <v>29.4999999999999</v>
      </c>
    </row>
    <row r="339" spans="1:15" s="5" customFormat="1" ht="12.75">
      <c r="A339" s="46">
        <v>0.0294999999999999</v>
      </c>
      <c r="B339" s="46">
        <f t="shared" si="29"/>
        <v>0.5578658915329414</v>
      </c>
      <c r="C339" s="46">
        <f t="shared" si="28"/>
        <v>29.4999999999999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50">
        <f t="shared" si="26"/>
        <v>0.3934041899858394</v>
      </c>
      <c r="O339" s="5">
        <f t="shared" si="27"/>
        <v>29.6</v>
      </c>
    </row>
    <row r="340" spans="1:15" s="5" customFormat="1" ht="12.75">
      <c r="A340" s="46">
        <v>0.0296</v>
      </c>
      <c r="B340" s="46">
        <f t="shared" si="29"/>
        <v>0.567037845107883</v>
      </c>
      <c r="C340" s="46">
        <f t="shared" si="28"/>
        <v>29.6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50">
        <f t="shared" si="26"/>
        <v>0.4286143833011091</v>
      </c>
      <c r="O340" s="5">
        <f t="shared" si="27"/>
        <v>29.6999999999999</v>
      </c>
    </row>
    <row r="341" spans="1:15" s="5" customFormat="1" ht="12.75">
      <c r="A341" s="46">
        <v>0.0296999999999999</v>
      </c>
      <c r="B341" s="46">
        <f t="shared" si="29"/>
        <v>0.5751130734104178</v>
      </c>
      <c r="C341" s="46">
        <f t="shared" si="28"/>
        <v>29.6999999999999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50">
        <f t="shared" si="26"/>
        <v>0.4629955804033212</v>
      </c>
      <c r="O341" s="5">
        <f t="shared" si="27"/>
        <v>29.7999999999999</v>
      </c>
    </row>
    <row r="342" spans="1:15" s="5" customFormat="1" ht="12.75">
      <c r="A342" s="46">
        <v>0.0297999999999999</v>
      </c>
      <c r="B342" s="46">
        <f t="shared" si="29"/>
        <v>0.5820759578940571</v>
      </c>
      <c r="C342" s="46">
        <f t="shared" si="28"/>
        <v>29.7999999999999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50">
        <f t="shared" si="26"/>
        <v>0.4964812835655529</v>
      </c>
      <c r="O342" s="5">
        <f t="shared" si="27"/>
        <v>29.8999999999999</v>
      </c>
    </row>
    <row r="343" spans="1:15" s="5" customFormat="1" ht="12.75">
      <c r="A343" s="46">
        <v>0.0298999999999999</v>
      </c>
      <c r="B343" s="46">
        <f t="shared" si="29"/>
        <v>0.5879130314305425</v>
      </c>
      <c r="C343" s="46">
        <f t="shared" si="28"/>
        <v>29.8999999999999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50">
        <f t="shared" si="26"/>
        <v>0.5290067270631932</v>
      </c>
      <c r="O343" s="5">
        <f t="shared" si="27"/>
        <v>29.999999999999897</v>
      </c>
    </row>
    <row r="344" spans="1:15" s="5" customFormat="1" ht="12.75">
      <c r="A344" s="46">
        <v>0.0299999999999999</v>
      </c>
      <c r="B344" s="46">
        <f t="shared" si="29"/>
        <v>0.5926130043570783</v>
      </c>
      <c r="C344" s="46">
        <f t="shared" si="28"/>
        <v>29.999999999999897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50">
        <f t="shared" si="26"/>
        <v>0.5605090024392703</v>
      </c>
      <c r="O344" s="5">
        <f t="shared" si="27"/>
        <v>30.099999999999902</v>
      </c>
    </row>
    <row r="345" spans="1:15" s="5" customFormat="1" ht="12.75">
      <c r="A345" s="46">
        <v>0.0300999999999999</v>
      </c>
      <c r="B345" s="46">
        <f t="shared" si="29"/>
        <v>0.5961667863120019</v>
      </c>
      <c r="C345" s="46">
        <f t="shared" si="28"/>
        <v>30.099999999999902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50">
        <f t="shared" si="26"/>
        <v>0.5909271801776302</v>
      </c>
      <c r="O345" s="5">
        <f t="shared" si="27"/>
        <v>30.1999999999999</v>
      </c>
    </row>
    <row r="346" spans="1:15" s="5" customFormat="1" ht="12.75">
      <c r="A346" s="46">
        <v>0.0301999999999999</v>
      </c>
      <c r="B346" s="46">
        <f t="shared" si="29"/>
        <v>0.5985675038167333</v>
      </c>
      <c r="C346" s="46">
        <f t="shared" si="28"/>
        <v>30.1999999999999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50">
        <f t="shared" si="26"/>
        <v>0.6202024275485848</v>
      </c>
      <c r="O346" s="5">
        <f t="shared" si="27"/>
        <v>30.2999999999999</v>
      </c>
    </row>
    <row r="347" spans="1:15" s="5" customFormat="1" ht="12.75">
      <c r="A347" s="46">
        <v>0.0302999999999999</v>
      </c>
      <c r="B347" s="46">
        <f t="shared" si="29"/>
        <v>0.5998105135699794</v>
      </c>
      <c r="C347" s="46">
        <f t="shared" si="28"/>
        <v>30.2999999999999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50">
        <f t="shared" si="26"/>
        <v>0.648278122399088</v>
      </c>
      <c r="O347" s="5">
        <f t="shared" si="27"/>
        <v>30.3999999999999</v>
      </c>
    </row>
    <row r="348" spans="1:15" s="5" customFormat="1" ht="12.75">
      <c r="A348" s="46">
        <v>0.0303999999999999</v>
      </c>
      <c r="B348" s="46">
        <f t="shared" si="29"/>
        <v>0.5998934114284858</v>
      </c>
      <c r="C348" s="46">
        <f t="shared" si="28"/>
        <v>30.3999999999999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50">
        <f t="shared" si="26"/>
        <v>0.675099962667386</v>
      </c>
      <c r="O348" s="5">
        <f t="shared" si="27"/>
        <v>30.499999999999897</v>
      </c>
    </row>
    <row r="349" spans="1:15" s="5" customFormat="1" ht="12.75">
      <c r="A349" s="46">
        <v>0.0304999999999999</v>
      </c>
      <c r="B349" s="46">
        <f t="shared" si="29"/>
        <v>0.5988160370569646</v>
      </c>
      <c r="C349" s="46">
        <f t="shared" si="28"/>
        <v>30.499999999999897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50">
        <f t="shared" si="26"/>
        <v>0.7006160714102965</v>
      </c>
      <c r="O349" s="5">
        <f t="shared" si="27"/>
        <v>30.599999999999902</v>
      </c>
    </row>
    <row r="350" spans="1:15" s="5" customFormat="1" ht="12.75">
      <c r="A350" s="46">
        <v>0.0305999999999999</v>
      </c>
      <c r="B350" s="46">
        <f t="shared" si="29"/>
        <v>0.5965804742382022</v>
      </c>
      <c r="C350" s="46">
        <f t="shared" si="28"/>
        <v>30.599999999999902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50">
        <f t="shared" si="26"/>
        <v>0.7247770971399861</v>
      </c>
      <c r="O350" s="5">
        <f t="shared" si="27"/>
        <v>30.6999999999999</v>
      </c>
    </row>
    <row r="351" spans="1:15" s="5" customFormat="1" ht="12.75">
      <c r="A351" s="46">
        <v>0.0306999999999999</v>
      </c>
      <c r="B351" s="46">
        <f t="shared" si="29"/>
        <v>0.5931910468427524</v>
      </c>
      <c r="C351" s="46">
        <f t="shared" si="28"/>
        <v>30.6999999999999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50">
        <f t="shared" si="26"/>
        <v>0.7475363092762085</v>
      </c>
      <c r="O351" s="5">
        <f t="shared" si="27"/>
        <v>30.7999999999999</v>
      </c>
    </row>
    <row r="352" spans="1:15" s="5" customFormat="1" ht="12.75">
      <c r="A352" s="46">
        <v>0.0307999999999999</v>
      </c>
      <c r="B352" s="46">
        <f t="shared" si="29"/>
        <v>0.5886543104660058</v>
      </c>
      <c r="C352" s="46">
        <f t="shared" si="28"/>
        <v>30.7999999999999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50">
        <f t="shared" si="26"/>
        <v>0.7688496885293448</v>
      </c>
      <c r="O352" s="5">
        <f t="shared" si="27"/>
        <v>30.8999999999999</v>
      </c>
    </row>
    <row r="353" spans="1:15" s="5" customFormat="1" ht="12.75">
      <c r="A353" s="46">
        <v>0.0308999999999999</v>
      </c>
      <c r="B353" s="46">
        <f t="shared" si="29"/>
        <v>0.5829790397488108</v>
      </c>
      <c r="C353" s="46">
        <f t="shared" si="28"/>
        <v>30.8999999999999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50">
        <f t="shared" si="26"/>
        <v>0.7886760120394575</v>
      </c>
      <c r="O353" s="5">
        <f t="shared" si="27"/>
        <v>30.9999999999999</v>
      </c>
    </row>
    <row r="354" spans="1:15" s="5" customFormat="1" ht="12.75">
      <c r="A354" s="46">
        <v>0.0309999999999999</v>
      </c>
      <c r="B354" s="46">
        <f t="shared" si="29"/>
        <v>0.5761762114061734</v>
      </c>
      <c r="C354" s="46">
        <f t="shared" si="28"/>
        <v>30.9999999999999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50">
        <f t="shared" si="26"/>
        <v>0.8069769331066944</v>
      </c>
      <c r="O354" s="5">
        <f t="shared" si="27"/>
        <v>31.0999999999999</v>
      </c>
    </row>
    <row r="355" spans="1:15" s="5" customFormat="1" ht="12.75">
      <c r="A355" s="46">
        <v>0.0310999999999999</v>
      </c>
      <c r="B355" s="46">
        <f t="shared" si="29"/>
        <v>0.5682589829968551</v>
      </c>
      <c r="C355" s="46">
        <f t="shared" si="28"/>
        <v>31.0999999999999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50">
        <f t="shared" si="26"/>
        <v>0.8237170553588099</v>
      </c>
      <c r="O355" s="5">
        <f t="shared" si="27"/>
        <v>31.1999999999999</v>
      </c>
    </row>
    <row r="356" spans="1:15" s="5" customFormat="1" ht="12.75">
      <c r="A356" s="46">
        <v>0.0311999999999999</v>
      </c>
      <c r="B356" s="46">
        <f t="shared" si="29"/>
        <v>0.5592426674749359</v>
      </c>
      <c r="C356" s="46">
        <f t="shared" si="28"/>
        <v>31.1999999999999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50">
        <f t="shared" si="26"/>
        <v>0.8388640012123747</v>
      </c>
      <c r="O356" s="5">
        <f t="shared" si="27"/>
        <v>31.299999999999898</v>
      </c>
    </row>
    <row r="357" spans="1:15" s="5" customFormat="1" ht="12.75">
      <c r="A357" s="46">
        <v>0.0312999999999999</v>
      </c>
      <c r="B357" s="46">
        <f t="shared" si="29"/>
        <v>0.5491447035725616</v>
      </c>
      <c r="C357" s="46">
        <f t="shared" si="28"/>
        <v>31.299999999999898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50">
        <f t="shared" si="26"/>
        <v>0.8523884744952571</v>
      </c>
      <c r="O357" s="5">
        <f t="shared" si="27"/>
        <v>31.3999999999999</v>
      </c>
    </row>
    <row r="358" spans="1:15" s="5" customFormat="1" ht="12.75">
      <c r="A358" s="46">
        <v>0.0313999999999999</v>
      </c>
      <c r="B358" s="46">
        <f t="shared" si="29"/>
        <v>0.5379846220711535</v>
      </c>
      <c r="C358" s="46">
        <f t="shared" si="28"/>
        <v>31.3999999999999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50">
        <f t="shared" si="26"/>
        <v>0.8642643171092379</v>
      </c>
      <c r="O358" s="5">
        <f t="shared" si="27"/>
        <v>31.499999999999904</v>
      </c>
    </row>
    <row r="359" spans="1:15" s="5" customFormat="1" ht="12.75">
      <c r="A359" s="46">
        <v>0.0314999999999999</v>
      </c>
      <c r="B359" s="46">
        <f t="shared" si="29"/>
        <v>0.525784008026331</v>
      </c>
      <c r="C359" s="46">
        <f t="shared" si="28"/>
        <v>31.499999999999904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50">
        <f t="shared" si="26"/>
        <v>0.8744685596231967</v>
      </c>
      <c r="O359" s="5">
        <f t="shared" si="27"/>
        <v>31.5999999999999</v>
      </c>
    </row>
    <row r="360" spans="1:15" s="5" customFormat="1" ht="12.75">
      <c r="A360" s="46">
        <v>0.0315999999999999</v>
      </c>
      <c r="B360" s="46">
        <f t="shared" si="29"/>
        <v>0.5125664590195917</v>
      </c>
      <c r="C360" s="46">
        <f t="shared" si="28"/>
        <v>31.5999999999999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50">
        <f t="shared" si="26"/>
        <v>0.882981465698993</v>
      </c>
      <c r="O360" s="5">
        <f t="shared" si="27"/>
        <v>31.699999999999903</v>
      </c>
    </row>
    <row r="361" spans="1:15" s="5" customFormat="1" ht="12.75">
      <c r="A361" s="46">
        <v>0.0316999999999999</v>
      </c>
      <c r="B361" s="46">
        <f t="shared" si="29"/>
        <v>0.49835753951750184</v>
      </c>
      <c r="C361" s="46">
        <f t="shared" si="28"/>
        <v>31.699999999999903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50">
        <f t="shared" si="26"/>
        <v>0.8897865702641163</v>
      </c>
      <c r="O361" s="5">
        <f t="shared" si="27"/>
        <v>31.799999999999898</v>
      </c>
    </row>
    <row r="362" spans="1:15" s="5" customFormat="1" ht="12.75">
      <c r="A362" s="46">
        <v>0.0317999999999999</v>
      </c>
      <c r="B362" s="46">
        <f t="shared" si="29"/>
        <v>0.4831847314266893</v>
      </c>
      <c r="C362" s="46">
        <f t="shared" si="28"/>
        <v>31.799999999999898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50">
        <f t="shared" si="26"/>
        <v>0.8948707113572947</v>
      </c>
      <c r="O362" s="5">
        <f t="shared" si="27"/>
        <v>31.8999999999999</v>
      </c>
    </row>
    <row r="363" spans="1:15" s="5" customFormat="1" ht="12.75">
      <c r="A363" s="46">
        <v>0.0318999999999999</v>
      </c>
      <c r="B363" s="46">
        <f t="shared" si="29"/>
        <v>0.4670773809402308</v>
      </c>
      <c r="C363" s="46">
        <f t="shared" si="28"/>
        <v>31.8999999999999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50">
        <f t="shared" si="26"/>
        <v>0.8982240555854418</v>
      </c>
      <c r="O363" s="5">
        <f t="shared" si="27"/>
        <v>31.999999999999897</v>
      </c>
    </row>
    <row r="364" spans="1:15" s="5" customFormat="1" ht="12.75">
      <c r="A364" s="46">
        <v>0.0319999999999999</v>
      </c>
      <c r="B364" s="46">
        <f t="shared" si="29"/>
        <v>0.4500666417782945</v>
      </c>
      <c r="C364" s="46">
        <f t="shared" si="28"/>
        <v>31.999999999999897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50">
        <f aca="true" t="shared" si="30" ref="N364:N427">IF(A365&lt;$H$100,RR*SIN(w*A365+0),NA())</f>
        <v>0.8998401171427274</v>
      </c>
      <c r="O364" s="5">
        <f aca="true" t="shared" si="31" ref="O364:O427">A365*10^3</f>
        <v>32.0999999999999</v>
      </c>
    </row>
    <row r="365" spans="1:15" s="5" customFormat="1" ht="12.75">
      <c r="A365" s="46">
        <v>0.0320999999999999</v>
      </c>
      <c r="B365" s="46">
        <f t="shared" si="29"/>
        <v>0.43218541493276347</v>
      </c>
      <c r="C365" s="46">
        <f t="shared" si="28"/>
        <v>32.0999999999999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50">
        <f t="shared" si="30"/>
        <v>0.8997157703549701</v>
      </c>
      <c r="O365" s="5">
        <f t="shared" si="31"/>
        <v>32.2</v>
      </c>
    </row>
    <row r="366" spans="1:15" s="5" customFormat="1" ht="12.75">
      <c r="A366" s="46">
        <v>0.0322</v>
      </c>
      <c r="B366" s="46">
        <f t="shared" si="29"/>
        <v>0.4134682850324104</v>
      </c>
      <c r="C366" s="46">
        <f aca="true" t="shared" si="32" ref="C366:C429">A366*10^3</f>
        <v>32.2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50">
        <f t="shared" si="30"/>
        <v>0.8978512557251055</v>
      </c>
      <c r="O366" s="5">
        <f t="shared" si="31"/>
        <v>32.2999999999999</v>
      </c>
    </row>
    <row r="367" spans="1:15" s="5" customFormat="1" ht="12.75">
      <c r="A367" s="46">
        <v>0.0322999999999999</v>
      </c>
      <c r="B367" s="46">
        <f t="shared" si="29"/>
        <v>0.39395145345179416</v>
      </c>
      <c r="C367" s="46">
        <f t="shared" si="32"/>
        <v>32.2999999999999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50">
        <f t="shared" si="30"/>
        <v>0.8942501794680122</v>
      </c>
      <c r="O367" s="5">
        <f t="shared" si="31"/>
        <v>32.3999999999999</v>
      </c>
    </row>
    <row r="368" spans="1:15" s="5" customFormat="1" ht="12.75">
      <c r="A368" s="46">
        <v>0.0323999999999999</v>
      </c>
      <c r="B368" s="46">
        <f t="shared" si="29"/>
        <v>0.3736726682928882</v>
      </c>
      <c r="C368" s="46">
        <f t="shared" si="32"/>
        <v>32.3999999999999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50">
        <f t="shared" si="30"/>
        <v>0.8889195065356239</v>
      </c>
      <c r="O368" s="5">
        <f t="shared" si="31"/>
        <v>32.5</v>
      </c>
    </row>
    <row r="369" spans="1:15" s="5" customFormat="1" ht="12.75">
      <c r="A369" s="46">
        <v>0.0325</v>
      </c>
      <c r="B369" s="46">
        <f t="shared" si="29"/>
        <v>0.35267115137548416</v>
      </c>
      <c r="C369" s="46">
        <f t="shared" si="32"/>
        <v>32.5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50">
        <f t="shared" si="30"/>
        <v>0.8818695471458226</v>
      </c>
      <c r="O369" s="5">
        <f t="shared" si="31"/>
        <v>32.599999999999994</v>
      </c>
    </row>
    <row r="370" spans="1:15" s="5" customFormat="1" ht="12.75">
      <c r="A370" s="46">
        <v>0.0326</v>
      </c>
      <c r="B370" s="46">
        <f t="shared" si="29"/>
        <v>0.3309875223770598</v>
      </c>
      <c r="C370" s="46">
        <f t="shared" si="32"/>
        <v>32.599999999999994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50">
        <f t="shared" si="30"/>
        <v>0.8731139368410956</v>
      </c>
      <c r="O370" s="5">
        <f t="shared" si="31"/>
        <v>32.7</v>
      </c>
    </row>
    <row r="371" spans="1:15" s="5" customFormat="1" ht="12.75">
      <c r="A371" s="46">
        <v>0.0327</v>
      </c>
      <c r="B371" s="46">
        <f t="shared" si="29"/>
        <v>0.30866372026890515</v>
      </c>
      <c r="C371" s="46">
        <f t="shared" si="32"/>
        <v>32.7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50">
        <f t="shared" si="30"/>
        <v>0.862669610115638</v>
      </c>
      <c r="O371" s="5">
        <f t="shared" si="31"/>
        <v>32.800000000000004</v>
      </c>
    </row>
    <row r="372" spans="1:15" s="5" customFormat="1" ht="12.75">
      <c r="A372" s="46">
        <v>0.0328</v>
      </c>
      <c r="B372" s="46">
        <f t="shared" si="29"/>
        <v>0.2857429222007625</v>
      </c>
      <c r="C372" s="46">
        <f t="shared" si="32"/>
        <v>32.800000000000004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50">
        <f t="shared" si="30"/>
        <v>0.8505567676618249</v>
      </c>
      <c r="O372" s="5">
        <f t="shared" si="31"/>
        <v>32.9</v>
      </c>
    </row>
    <row r="373" spans="1:15" s="5" customFormat="1" ht="12.75">
      <c r="A373" s="46">
        <v>0.0329</v>
      </c>
      <c r="B373" s="46">
        <f t="shared" si="29"/>
        <v>0.2622694599905602</v>
      </c>
      <c r="C373" s="46">
        <f t="shared" si="32"/>
        <v>32.9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50">
        <f t="shared" si="30"/>
        <v>0.8367988372994266</v>
      </c>
      <c r="O373" s="5">
        <f t="shared" si="31"/>
        <v>33</v>
      </c>
    </row>
    <row r="374" spans="1:15" s="5" customFormat="1" ht="12.75">
      <c r="A374" s="46">
        <v>0.033</v>
      </c>
      <c r="B374" s="46">
        <f t="shared" si="29"/>
        <v>0.2382887343808684</v>
      </c>
      <c r="C374" s="46">
        <f t="shared" si="32"/>
        <v>33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50">
        <f t="shared" si="30"/>
        <v>0.8214224286631532</v>
      </c>
      <c r="O374" s="5">
        <f t="shared" si="31"/>
        <v>33.099999999999994</v>
      </c>
    </row>
    <row r="375" spans="1:15" s="5" customFormat="1" ht="12.75">
      <c r="A375" s="46">
        <v>0.0331</v>
      </c>
      <c r="B375" s="46">
        <f t="shared" si="29"/>
        <v>0.213847127227952</v>
      </c>
      <c r="C375" s="46">
        <f t="shared" si="32"/>
        <v>33.099999999999994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50">
        <f t="shared" si="30"/>
        <v>0.8044572817361378</v>
      </c>
      <c r="O375" s="5">
        <f t="shared" si="31"/>
        <v>33.2</v>
      </c>
    </row>
    <row r="376" spans="1:15" s="5" customFormat="1" ht="12.75">
      <c r="A376" s="46">
        <v>0.0332</v>
      </c>
      <c r="B376" s="46">
        <f t="shared" si="29"/>
        <v>0.188991911793184</v>
      </c>
      <c r="C376" s="46">
        <f t="shared" si="32"/>
        <v>33.2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50">
        <f t="shared" si="30"/>
        <v>0.7859362093289283</v>
      </c>
      <c r="O376" s="5">
        <f t="shared" si="31"/>
        <v>33.300000000000004</v>
      </c>
    </row>
    <row r="377" spans="1:15" s="5" customFormat="1" ht="12.75">
      <c r="A377" s="46">
        <v>0.0333</v>
      </c>
      <c r="B377" s="46">
        <f t="shared" si="29"/>
        <v>0.16377116131039582</v>
      </c>
      <c r="C377" s="46">
        <f t="shared" si="32"/>
        <v>33.300000000000004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50">
        <f t="shared" si="30"/>
        <v>0.7658950336152233</v>
      </c>
      <c r="O377" s="5">
        <f t="shared" si="31"/>
        <v>33.4</v>
      </c>
    </row>
    <row r="378" spans="1:15" s="5" customFormat="1" ht="12.75">
      <c r="A378" s="46">
        <v>0.0334</v>
      </c>
      <c r="B378" s="46">
        <f t="shared" si="29"/>
        <v>0.13823365600595455</v>
      </c>
      <c r="C378" s="46">
        <f t="shared" si="32"/>
        <v>33.4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50">
        <f t="shared" si="30"/>
        <v>0.7443725168471058</v>
      </c>
      <c r="O378" s="5">
        <f t="shared" si="31"/>
        <v>33.5</v>
      </c>
    </row>
    <row r="379" spans="1:15" s="5" customFormat="1" ht="12.75">
      <c r="A379" s="46">
        <v>0.0335</v>
      </c>
      <c r="B379" s="46">
        <f aca="true" t="shared" si="33" ref="B379:B442">IF(A379&lt;$H$100,R*SIN(w*A379+$H$102),NA())</f>
        <v>0.1124287887514345</v>
      </c>
      <c r="C379" s="46">
        <f t="shared" si="32"/>
        <v>33.5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50">
        <f t="shared" si="30"/>
        <v>0.7214102863837897</v>
      </c>
      <c r="O379" s="5">
        <f t="shared" si="31"/>
        <v>33.6</v>
      </c>
    </row>
    <row r="380" spans="1:15" s="5" customFormat="1" ht="12.75">
      <c r="A380" s="46">
        <v>0.0336</v>
      </c>
      <c r="B380" s="46">
        <f t="shared" si="33"/>
        <v>0.08640646953135264</v>
      </c>
      <c r="C380" s="46">
        <f t="shared" si="32"/>
        <v>33.6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50">
        <f t="shared" si="30"/>
        <v>0.6970527541788608</v>
      </c>
      <c r="O380" s="5">
        <f t="shared" si="31"/>
        <v>33.7</v>
      </c>
    </row>
    <row r="381" spans="1:15" s="5" customFormat="1" ht="12.75">
      <c r="A381" s="46">
        <v>0.0337</v>
      </c>
      <c r="B381" s="46">
        <f t="shared" si="33"/>
        <v>0.0602170289107298</v>
      </c>
      <c r="C381" s="46">
        <f t="shared" si="32"/>
        <v>33.7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50">
        <f t="shared" si="30"/>
        <v>0.671347030881766</v>
      </c>
      <c r="O381" s="5">
        <f t="shared" si="31"/>
        <v>33.8</v>
      </c>
    </row>
    <row r="382" spans="1:15" s="5" customFormat="1" ht="12.75">
      <c r="A382" s="46">
        <v>0.0338</v>
      </c>
      <c r="B382" s="46">
        <f t="shared" si="33"/>
        <v>0.03391112068921723</v>
      </c>
      <c r="C382" s="46">
        <f t="shared" si="32"/>
        <v>33.8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50">
        <f t="shared" si="30"/>
        <v>0.6443428347196485</v>
      </c>
      <c r="O382" s="5">
        <f t="shared" si="31"/>
        <v>33.9</v>
      </c>
    </row>
    <row r="383" spans="1:15" s="5" customFormat="1" ht="12.75">
      <c r="A383" s="46">
        <v>0.0339</v>
      </c>
      <c r="B383" s="46">
        <f t="shared" si="33"/>
        <v>0.007539623930011463</v>
      </c>
      <c r="C383" s="46">
        <f t="shared" si="32"/>
        <v>33.9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50" t="e">
        <f t="shared" si="30"/>
        <v>#N/A</v>
      </c>
      <c r="O383" s="5">
        <f t="shared" si="31"/>
        <v>34</v>
      </c>
    </row>
    <row r="384" spans="1:15" s="5" customFormat="1" ht="12.75">
      <c r="A384" s="46">
        <v>0.034</v>
      </c>
      <c r="B384" s="46" t="e">
        <f t="shared" si="33"/>
        <v>#N/A</v>
      </c>
      <c r="C384" s="46">
        <f t="shared" si="32"/>
        <v>34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50" t="e">
        <f t="shared" si="30"/>
        <v>#N/A</v>
      </c>
      <c r="O384" s="5">
        <f t="shared" si="31"/>
        <v>34.1</v>
      </c>
    </row>
    <row r="385" spans="1:15" s="5" customFormat="1" ht="12.75">
      <c r="A385" s="46">
        <v>0.0341</v>
      </c>
      <c r="B385" s="46" t="e">
        <f t="shared" si="33"/>
        <v>#N/A</v>
      </c>
      <c r="C385" s="46">
        <f t="shared" si="32"/>
        <v>34.1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50" t="e">
        <f t="shared" si="30"/>
        <v>#N/A</v>
      </c>
      <c r="O385" s="5">
        <f t="shared" si="31"/>
        <v>34.2</v>
      </c>
    </row>
    <row r="386" spans="1:15" s="5" customFormat="1" ht="12.75">
      <c r="A386" s="46">
        <v>0.0342</v>
      </c>
      <c r="B386" s="46" t="e">
        <f t="shared" si="33"/>
        <v>#N/A</v>
      </c>
      <c r="C386" s="46">
        <f t="shared" si="32"/>
        <v>34.2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50" t="e">
        <f t="shared" si="30"/>
        <v>#N/A</v>
      </c>
      <c r="O386" s="5">
        <f t="shared" si="31"/>
        <v>34.3</v>
      </c>
    </row>
    <row r="387" spans="1:15" s="5" customFormat="1" ht="12.75">
      <c r="A387" s="46">
        <v>0.0343</v>
      </c>
      <c r="B387" s="46" t="e">
        <f t="shared" si="33"/>
        <v>#N/A</v>
      </c>
      <c r="C387" s="46">
        <f t="shared" si="32"/>
        <v>34.3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50" t="e">
        <f t="shared" si="30"/>
        <v>#N/A</v>
      </c>
      <c r="O387" s="5">
        <f t="shared" si="31"/>
        <v>34.4</v>
      </c>
    </row>
    <row r="388" spans="1:15" s="5" customFormat="1" ht="12.75">
      <c r="A388" s="46">
        <v>0.0344</v>
      </c>
      <c r="B388" s="46" t="e">
        <f t="shared" si="33"/>
        <v>#N/A</v>
      </c>
      <c r="C388" s="46">
        <f t="shared" si="32"/>
        <v>34.4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50" t="e">
        <f t="shared" si="30"/>
        <v>#N/A</v>
      </c>
      <c r="O388" s="5">
        <f t="shared" si="31"/>
        <v>34.5</v>
      </c>
    </row>
    <row r="389" spans="1:15" s="5" customFormat="1" ht="12.75">
      <c r="A389" s="46">
        <v>0.0345</v>
      </c>
      <c r="B389" s="46" t="e">
        <f t="shared" si="33"/>
        <v>#N/A</v>
      </c>
      <c r="C389" s="46">
        <f t="shared" si="32"/>
        <v>34.5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50" t="e">
        <f t="shared" si="30"/>
        <v>#N/A</v>
      </c>
      <c r="O389" s="5">
        <f t="shared" si="31"/>
        <v>34.6</v>
      </c>
    </row>
    <row r="390" spans="1:15" s="5" customFormat="1" ht="12.75">
      <c r="A390" s="46">
        <v>0.0346</v>
      </c>
      <c r="B390" s="46" t="e">
        <f t="shared" si="33"/>
        <v>#N/A</v>
      </c>
      <c r="C390" s="46">
        <f t="shared" si="32"/>
        <v>34.6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50" t="e">
        <f t="shared" si="30"/>
        <v>#N/A</v>
      </c>
      <c r="O390" s="5">
        <f t="shared" si="31"/>
        <v>34.7</v>
      </c>
    </row>
    <row r="391" spans="1:15" s="5" customFormat="1" ht="12.75">
      <c r="A391" s="46">
        <v>0.0347</v>
      </c>
      <c r="B391" s="46" t="e">
        <f t="shared" si="33"/>
        <v>#N/A</v>
      </c>
      <c r="C391" s="46">
        <f t="shared" si="32"/>
        <v>34.7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50" t="e">
        <f t="shared" si="30"/>
        <v>#N/A</v>
      </c>
      <c r="O391" s="5">
        <f t="shared" si="31"/>
        <v>34.8</v>
      </c>
    </row>
    <row r="392" spans="1:15" s="5" customFormat="1" ht="12.75">
      <c r="A392" s="46">
        <v>0.0348</v>
      </c>
      <c r="B392" s="46" t="e">
        <f t="shared" si="33"/>
        <v>#N/A</v>
      </c>
      <c r="C392" s="46">
        <f t="shared" si="32"/>
        <v>34.8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50" t="e">
        <f t="shared" si="30"/>
        <v>#N/A</v>
      </c>
      <c r="O392" s="5">
        <f t="shared" si="31"/>
        <v>34.9</v>
      </c>
    </row>
    <row r="393" spans="1:15" s="5" customFormat="1" ht="12.75">
      <c r="A393" s="46">
        <v>0.0349</v>
      </c>
      <c r="B393" s="46" t="e">
        <f t="shared" si="33"/>
        <v>#N/A</v>
      </c>
      <c r="C393" s="46">
        <f t="shared" si="32"/>
        <v>34.9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50" t="e">
        <f t="shared" si="30"/>
        <v>#N/A</v>
      </c>
      <c r="O393" s="5">
        <f t="shared" si="31"/>
        <v>35</v>
      </c>
    </row>
    <row r="394" spans="1:15" s="5" customFormat="1" ht="12.75">
      <c r="A394" s="46">
        <v>0.035</v>
      </c>
      <c r="B394" s="46" t="e">
        <f t="shared" si="33"/>
        <v>#N/A</v>
      </c>
      <c r="C394" s="46">
        <f t="shared" si="32"/>
        <v>35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50" t="e">
        <f t="shared" si="30"/>
        <v>#N/A</v>
      </c>
      <c r="O394" s="5">
        <f t="shared" si="31"/>
        <v>35.1</v>
      </c>
    </row>
    <row r="395" spans="1:15" s="5" customFormat="1" ht="12.75">
      <c r="A395" s="46">
        <v>0.0351</v>
      </c>
      <c r="B395" s="46" t="e">
        <f t="shared" si="33"/>
        <v>#N/A</v>
      </c>
      <c r="C395" s="46">
        <f t="shared" si="32"/>
        <v>35.1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50" t="e">
        <f t="shared" si="30"/>
        <v>#N/A</v>
      </c>
      <c r="O395" s="5">
        <f t="shared" si="31"/>
        <v>35.2</v>
      </c>
    </row>
    <row r="396" spans="1:15" s="5" customFormat="1" ht="12.75">
      <c r="A396" s="46">
        <v>0.0352</v>
      </c>
      <c r="B396" s="46" t="e">
        <f t="shared" si="33"/>
        <v>#N/A</v>
      </c>
      <c r="C396" s="46">
        <f t="shared" si="32"/>
        <v>35.2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50" t="e">
        <f t="shared" si="30"/>
        <v>#N/A</v>
      </c>
      <c r="O396" s="5">
        <f t="shared" si="31"/>
        <v>35.3</v>
      </c>
    </row>
    <row r="397" spans="1:15" s="5" customFormat="1" ht="12.75">
      <c r="A397" s="46">
        <v>0.0353</v>
      </c>
      <c r="B397" s="46" t="e">
        <f t="shared" si="33"/>
        <v>#N/A</v>
      </c>
      <c r="C397" s="46">
        <f t="shared" si="32"/>
        <v>35.3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50" t="e">
        <f t="shared" si="30"/>
        <v>#N/A</v>
      </c>
      <c r="O397" s="5">
        <f t="shared" si="31"/>
        <v>35.4</v>
      </c>
    </row>
    <row r="398" spans="1:15" s="5" customFormat="1" ht="12.75">
      <c r="A398" s="46">
        <v>0.0354</v>
      </c>
      <c r="B398" s="46" t="e">
        <f t="shared" si="33"/>
        <v>#N/A</v>
      </c>
      <c r="C398" s="46">
        <f t="shared" si="32"/>
        <v>35.4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50" t="e">
        <f t="shared" si="30"/>
        <v>#N/A</v>
      </c>
      <c r="O398" s="5">
        <f t="shared" si="31"/>
        <v>35.5</v>
      </c>
    </row>
    <row r="399" spans="1:15" s="5" customFormat="1" ht="12.75">
      <c r="A399" s="46">
        <v>0.0355</v>
      </c>
      <c r="B399" s="46" t="e">
        <f t="shared" si="33"/>
        <v>#N/A</v>
      </c>
      <c r="C399" s="46">
        <f t="shared" si="32"/>
        <v>35.5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50" t="e">
        <f t="shared" si="30"/>
        <v>#N/A</v>
      </c>
      <c r="O399" s="5">
        <f t="shared" si="31"/>
        <v>35.6</v>
      </c>
    </row>
    <row r="400" spans="1:15" s="5" customFormat="1" ht="12.75">
      <c r="A400" s="46">
        <v>0.0356</v>
      </c>
      <c r="B400" s="46" t="e">
        <f t="shared" si="33"/>
        <v>#N/A</v>
      </c>
      <c r="C400" s="46">
        <f t="shared" si="32"/>
        <v>35.6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50" t="e">
        <f t="shared" si="30"/>
        <v>#N/A</v>
      </c>
      <c r="O400" s="5">
        <f t="shared" si="31"/>
        <v>35.7</v>
      </c>
    </row>
    <row r="401" spans="1:15" s="5" customFormat="1" ht="12.75">
      <c r="A401" s="46">
        <v>0.0357</v>
      </c>
      <c r="B401" s="46" t="e">
        <f t="shared" si="33"/>
        <v>#N/A</v>
      </c>
      <c r="C401" s="46">
        <f t="shared" si="32"/>
        <v>35.7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50" t="e">
        <f t="shared" si="30"/>
        <v>#N/A</v>
      </c>
      <c r="O401" s="5">
        <f t="shared" si="31"/>
        <v>35.8</v>
      </c>
    </row>
    <row r="402" spans="1:15" s="5" customFormat="1" ht="12.75">
      <c r="A402" s="46">
        <v>0.0358</v>
      </c>
      <c r="B402" s="46" t="e">
        <f t="shared" si="33"/>
        <v>#N/A</v>
      </c>
      <c r="C402" s="46">
        <f t="shared" si="32"/>
        <v>35.8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50" t="e">
        <f t="shared" si="30"/>
        <v>#N/A</v>
      </c>
      <c r="O402" s="5">
        <f t="shared" si="31"/>
        <v>35.9</v>
      </c>
    </row>
    <row r="403" spans="1:15" s="5" customFormat="1" ht="12.75">
      <c r="A403" s="46">
        <v>0.0359</v>
      </c>
      <c r="B403" s="46" t="e">
        <f t="shared" si="33"/>
        <v>#N/A</v>
      </c>
      <c r="C403" s="46">
        <f t="shared" si="32"/>
        <v>35.9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50" t="e">
        <f t="shared" si="30"/>
        <v>#N/A</v>
      </c>
      <c r="O403" s="5">
        <f t="shared" si="31"/>
        <v>36</v>
      </c>
    </row>
    <row r="404" spans="1:15" s="5" customFormat="1" ht="12.75">
      <c r="A404" s="46">
        <v>0.036</v>
      </c>
      <c r="B404" s="46" t="e">
        <f t="shared" si="33"/>
        <v>#N/A</v>
      </c>
      <c r="C404" s="46">
        <f t="shared" si="32"/>
        <v>36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50" t="e">
        <f t="shared" si="30"/>
        <v>#N/A</v>
      </c>
      <c r="O404" s="5">
        <f t="shared" si="31"/>
        <v>36.1</v>
      </c>
    </row>
    <row r="405" spans="1:15" s="5" customFormat="1" ht="12.75">
      <c r="A405" s="46">
        <v>0.0361</v>
      </c>
      <c r="B405" s="46" t="e">
        <f t="shared" si="33"/>
        <v>#N/A</v>
      </c>
      <c r="C405" s="46">
        <f t="shared" si="32"/>
        <v>36.1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50" t="e">
        <f t="shared" si="30"/>
        <v>#N/A</v>
      </c>
      <c r="O405" s="5">
        <f t="shared" si="31"/>
        <v>36.2</v>
      </c>
    </row>
    <row r="406" spans="1:15" s="5" customFormat="1" ht="12.75">
      <c r="A406" s="46">
        <v>0.0362</v>
      </c>
      <c r="B406" s="46" t="e">
        <f t="shared" si="33"/>
        <v>#N/A</v>
      </c>
      <c r="C406" s="46">
        <f t="shared" si="32"/>
        <v>36.2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50" t="e">
        <f t="shared" si="30"/>
        <v>#N/A</v>
      </c>
      <c r="O406" s="5">
        <f t="shared" si="31"/>
        <v>36.3</v>
      </c>
    </row>
    <row r="407" spans="1:15" s="5" customFormat="1" ht="12.75">
      <c r="A407" s="46">
        <v>0.0363</v>
      </c>
      <c r="B407" s="46" t="e">
        <f t="shared" si="33"/>
        <v>#N/A</v>
      </c>
      <c r="C407" s="46">
        <f t="shared" si="32"/>
        <v>36.3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50" t="e">
        <f t="shared" si="30"/>
        <v>#N/A</v>
      </c>
      <c r="O407" s="5">
        <f t="shared" si="31"/>
        <v>36.4</v>
      </c>
    </row>
    <row r="408" spans="1:15" s="5" customFormat="1" ht="12.75">
      <c r="A408" s="46">
        <v>0.0364</v>
      </c>
      <c r="B408" s="46" t="e">
        <f t="shared" si="33"/>
        <v>#N/A</v>
      </c>
      <c r="C408" s="46">
        <f t="shared" si="32"/>
        <v>36.4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50" t="e">
        <f t="shared" si="30"/>
        <v>#N/A</v>
      </c>
      <c r="O408" s="5">
        <f t="shared" si="31"/>
        <v>36.5</v>
      </c>
    </row>
    <row r="409" spans="1:15" s="5" customFormat="1" ht="12.75">
      <c r="A409" s="46">
        <v>0.0365</v>
      </c>
      <c r="B409" s="46" t="e">
        <f t="shared" si="33"/>
        <v>#N/A</v>
      </c>
      <c r="C409" s="46">
        <f t="shared" si="32"/>
        <v>36.5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50" t="e">
        <f t="shared" si="30"/>
        <v>#N/A</v>
      </c>
      <c r="O409" s="5">
        <f t="shared" si="31"/>
        <v>36.6</v>
      </c>
    </row>
    <row r="410" spans="1:15" s="5" customFormat="1" ht="12.75">
      <c r="A410" s="46">
        <v>0.0366</v>
      </c>
      <c r="B410" s="46" t="e">
        <f t="shared" si="33"/>
        <v>#N/A</v>
      </c>
      <c r="C410" s="46">
        <f t="shared" si="32"/>
        <v>36.6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50" t="e">
        <f t="shared" si="30"/>
        <v>#N/A</v>
      </c>
      <c r="O410" s="5">
        <f t="shared" si="31"/>
        <v>36.7</v>
      </c>
    </row>
    <row r="411" spans="1:15" s="5" customFormat="1" ht="12.75">
      <c r="A411" s="46">
        <v>0.0367</v>
      </c>
      <c r="B411" s="46" t="e">
        <f t="shared" si="33"/>
        <v>#N/A</v>
      </c>
      <c r="C411" s="46">
        <f t="shared" si="32"/>
        <v>36.7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50" t="e">
        <f t="shared" si="30"/>
        <v>#N/A</v>
      </c>
      <c r="O411" s="5">
        <f t="shared" si="31"/>
        <v>36.8</v>
      </c>
    </row>
    <row r="412" spans="1:15" s="5" customFormat="1" ht="12.75">
      <c r="A412" s="46">
        <v>0.0368</v>
      </c>
      <c r="B412" s="46" t="e">
        <f t="shared" si="33"/>
        <v>#N/A</v>
      </c>
      <c r="C412" s="46">
        <f t="shared" si="32"/>
        <v>36.8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50" t="e">
        <f t="shared" si="30"/>
        <v>#N/A</v>
      </c>
      <c r="O412" s="5">
        <f t="shared" si="31"/>
        <v>36.900000000000006</v>
      </c>
    </row>
    <row r="413" spans="1:15" s="5" customFormat="1" ht="12.75">
      <c r="A413" s="46">
        <v>0.0369</v>
      </c>
      <c r="B413" s="46" t="e">
        <f t="shared" si="33"/>
        <v>#N/A</v>
      </c>
      <c r="C413" s="46">
        <f t="shared" si="32"/>
        <v>36.900000000000006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50" t="e">
        <f t="shared" si="30"/>
        <v>#N/A</v>
      </c>
      <c r="O413" s="5">
        <f t="shared" si="31"/>
        <v>37</v>
      </c>
    </row>
    <row r="414" spans="1:15" s="5" customFormat="1" ht="12.75">
      <c r="A414" s="46">
        <v>0.037</v>
      </c>
      <c r="B414" s="46" t="e">
        <f t="shared" si="33"/>
        <v>#N/A</v>
      </c>
      <c r="C414" s="46">
        <f t="shared" si="32"/>
        <v>37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50" t="e">
        <f t="shared" si="30"/>
        <v>#N/A</v>
      </c>
      <c r="O414" s="5">
        <f t="shared" si="31"/>
        <v>37.1</v>
      </c>
    </row>
    <row r="415" spans="1:15" s="5" customFormat="1" ht="12.75">
      <c r="A415" s="46">
        <v>0.0371</v>
      </c>
      <c r="B415" s="46" t="e">
        <f t="shared" si="33"/>
        <v>#N/A</v>
      </c>
      <c r="C415" s="46">
        <f t="shared" si="32"/>
        <v>37.1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50" t="e">
        <f t="shared" si="30"/>
        <v>#N/A</v>
      </c>
      <c r="O415" s="5">
        <f t="shared" si="31"/>
        <v>37.199999999999996</v>
      </c>
    </row>
    <row r="416" spans="1:15" s="5" customFormat="1" ht="12.75">
      <c r="A416" s="46">
        <v>0.0372</v>
      </c>
      <c r="B416" s="46" t="e">
        <f t="shared" si="33"/>
        <v>#N/A</v>
      </c>
      <c r="C416" s="46">
        <f t="shared" si="32"/>
        <v>37.199999999999996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50" t="e">
        <f t="shared" si="30"/>
        <v>#N/A</v>
      </c>
      <c r="O416" s="5">
        <f t="shared" si="31"/>
        <v>37.3</v>
      </c>
    </row>
    <row r="417" spans="1:15" s="5" customFormat="1" ht="12.75">
      <c r="A417" s="46">
        <v>0.0373</v>
      </c>
      <c r="B417" s="46" t="e">
        <f t="shared" si="33"/>
        <v>#N/A</v>
      </c>
      <c r="C417" s="46">
        <f t="shared" si="32"/>
        <v>37.3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50" t="e">
        <f t="shared" si="30"/>
        <v>#N/A</v>
      </c>
      <c r="O417" s="5">
        <f t="shared" si="31"/>
        <v>37.400000000000006</v>
      </c>
    </row>
    <row r="418" spans="1:15" s="5" customFormat="1" ht="12.75">
      <c r="A418" s="46">
        <v>0.0374</v>
      </c>
      <c r="B418" s="46" t="e">
        <f t="shared" si="33"/>
        <v>#N/A</v>
      </c>
      <c r="C418" s="46">
        <f t="shared" si="32"/>
        <v>37.400000000000006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50" t="e">
        <f t="shared" si="30"/>
        <v>#N/A</v>
      </c>
      <c r="O418" s="5">
        <f t="shared" si="31"/>
        <v>37.5000000000001</v>
      </c>
    </row>
    <row r="419" spans="1:15" s="5" customFormat="1" ht="12.75">
      <c r="A419" s="46">
        <v>0.0375000000000001</v>
      </c>
      <c r="B419" s="46" t="e">
        <f t="shared" si="33"/>
        <v>#N/A</v>
      </c>
      <c r="C419" s="46">
        <f t="shared" si="32"/>
        <v>37.5000000000001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50" t="e">
        <f t="shared" si="30"/>
        <v>#N/A</v>
      </c>
      <c r="O419" s="5">
        <f t="shared" si="31"/>
        <v>37.6000000000001</v>
      </c>
    </row>
    <row r="420" spans="1:15" s="5" customFormat="1" ht="12.75">
      <c r="A420" s="46">
        <v>0.0376000000000001</v>
      </c>
      <c r="B420" s="46" t="e">
        <f t="shared" si="33"/>
        <v>#N/A</v>
      </c>
      <c r="C420" s="46">
        <f t="shared" si="32"/>
        <v>37.6000000000001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50" t="e">
        <f t="shared" si="30"/>
        <v>#N/A</v>
      </c>
      <c r="O420" s="5">
        <f t="shared" si="31"/>
        <v>37.7000000000001</v>
      </c>
    </row>
    <row r="421" spans="1:15" s="5" customFormat="1" ht="12.75">
      <c r="A421" s="46">
        <v>0.0377000000000001</v>
      </c>
      <c r="B421" s="46" t="e">
        <f t="shared" si="33"/>
        <v>#N/A</v>
      </c>
      <c r="C421" s="46">
        <f t="shared" si="32"/>
        <v>37.7000000000001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50" t="e">
        <f t="shared" si="30"/>
        <v>#N/A</v>
      </c>
      <c r="O421" s="5">
        <f t="shared" si="31"/>
        <v>37.8000000000001</v>
      </c>
    </row>
    <row r="422" spans="1:15" s="5" customFormat="1" ht="12.75">
      <c r="A422" s="46">
        <v>0.0378000000000001</v>
      </c>
      <c r="B422" s="46" t="e">
        <f t="shared" si="33"/>
        <v>#N/A</v>
      </c>
      <c r="C422" s="46">
        <f t="shared" si="32"/>
        <v>37.8000000000001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50" t="e">
        <f t="shared" si="30"/>
        <v>#N/A</v>
      </c>
      <c r="O422" s="5">
        <f t="shared" si="31"/>
        <v>37.9000000000001</v>
      </c>
    </row>
    <row r="423" spans="1:15" s="5" customFormat="1" ht="12.75">
      <c r="A423" s="46">
        <v>0.0379000000000001</v>
      </c>
      <c r="B423" s="46" t="e">
        <f t="shared" si="33"/>
        <v>#N/A</v>
      </c>
      <c r="C423" s="46">
        <f t="shared" si="32"/>
        <v>37.9000000000001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50" t="e">
        <f t="shared" si="30"/>
        <v>#N/A</v>
      </c>
      <c r="O423" s="5">
        <f t="shared" si="31"/>
        <v>38.00000000000011</v>
      </c>
    </row>
    <row r="424" spans="1:15" s="5" customFormat="1" ht="12.75">
      <c r="A424" s="46">
        <v>0.0380000000000001</v>
      </c>
      <c r="B424" s="46" t="e">
        <f t="shared" si="33"/>
        <v>#N/A</v>
      </c>
      <c r="C424" s="46">
        <f t="shared" si="32"/>
        <v>38.00000000000011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50" t="e">
        <f t="shared" si="30"/>
        <v>#N/A</v>
      </c>
      <c r="O424" s="5">
        <f t="shared" si="31"/>
        <v>38.1000000000001</v>
      </c>
    </row>
    <row r="425" spans="1:15" s="5" customFormat="1" ht="12.75">
      <c r="A425" s="46">
        <v>0.0381000000000001</v>
      </c>
      <c r="B425" s="46" t="e">
        <f t="shared" si="33"/>
        <v>#N/A</v>
      </c>
      <c r="C425" s="46">
        <f t="shared" si="32"/>
        <v>38.1000000000001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50" t="e">
        <f t="shared" si="30"/>
        <v>#N/A</v>
      </c>
      <c r="O425" s="5">
        <f t="shared" si="31"/>
        <v>38.2000000000001</v>
      </c>
    </row>
    <row r="426" spans="1:15" s="5" customFormat="1" ht="12.75">
      <c r="A426" s="46">
        <v>0.0382000000000001</v>
      </c>
      <c r="B426" s="46" t="e">
        <f t="shared" si="33"/>
        <v>#N/A</v>
      </c>
      <c r="C426" s="46">
        <f t="shared" si="32"/>
        <v>38.2000000000001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50" t="e">
        <f t="shared" si="30"/>
        <v>#N/A</v>
      </c>
      <c r="O426" s="5">
        <f t="shared" si="31"/>
        <v>38.3000000000001</v>
      </c>
    </row>
    <row r="427" spans="1:15" s="5" customFormat="1" ht="12.75">
      <c r="A427" s="46">
        <v>0.0383000000000001</v>
      </c>
      <c r="B427" s="46" t="e">
        <f t="shared" si="33"/>
        <v>#N/A</v>
      </c>
      <c r="C427" s="46">
        <f t="shared" si="32"/>
        <v>38.3000000000001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50" t="e">
        <f t="shared" si="30"/>
        <v>#N/A</v>
      </c>
      <c r="O427" s="5">
        <f t="shared" si="31"/>
        <v>38.4000000000001</v>
      </c>
    </row>
    <row r="428" spans="1:15" s="5" customFormat="1" ht="12.75">
      <c r="A428" s="46">
        <v>0.0384000000000001</v>
      </c>
      <c r="B428" s="46" t="e">
        <f t="shared" si="33"/>
        <v>#N/A</v>
      </c>
      <c r="C428" s="46">
        <f t="shared" si="32"/>
        <v>38.4000000000001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50" t="e">
        <f aca="true" t="shared" si="34" ref="N428:N450">IF(A429&lt;$H$100,RR*SIN(w*A429+0),NA())</f>
        <v>#N/A</v>
      </c>
      <c r="O428" s="5">
        <f aca="true" t="shared" si="35" ref="O428:O450">A429*10^3</f>
        <v>38.5000000000001</v>
      </c>
    </row>
    <row r="429" spans="1:15" s="5" customFormat="1" ht="12.75">
      <c r="A429" s="46">
        <v>0.0385000000000001</v>
      </c>
      <c r="B429" s="46" t="e">
        <f t="shared" si="33"/>
        <v>#N/A</v>
      </c>
      <c r="C429" s="46">
        <f t="shared" si="32"/>
        <v>38.5000000000001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50" t="e">
        <f t="shared" si="34"/>
        <v>#N/A</v>
      </c>
      <c r="O429" s="5">
        <f t="shared" si="35"/>
        <v>38.6000000000001</v>
      </c>
    </row>
    <row r="430" spans="1:15" s="5" customFormat="1" ht="12.75">
      <c r="A430" s="46">
        <v>0.0386000000000001</v>
      </c>
      <c r="B430" s="46" t="e">
        <f t="shared" si="33"/>
        <v>#N/A</v>
      </c>
      <c r="C430" s="46">
        <f aca="true" t="shared" si="36" ref="C430:C450">A430*10^3</f>
        <v>38.6000000000001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50" t="e">
        <f t="shared" si="34"/>
        <v>#N/A</v>
      </c>
      <c r="O430" s="5">
        <f t="shared" si="35"/>
        <v>38.7000000000001</v>
      </c>
    </row>
    <row r="431" spans="1:15" s="5" customFormat="1" ht="12.75">
      <c r="A431" s="46">
        <v>0.0387000000000001</v>
      </c>
      <c r="B431" s="46" t="e">
        <f t="shared" si="33"/>
        <v>#N/A</v>
      </c>
      <c r="C431" s="46">
        <f t="shared" si="36"/>
        <v>38.7000000000001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50" t="e">
        <f t="shared" si="34"/>
        <v>#N/A</v>
      </c>
      <c r="O431" s="5">
        <f t="shared" si="35"/>
        <v>38.8000000000001</v>
      </c>
    </row>
    <row r="432" spans="1:15" s="5" customFormat="1" ht="12.75">
      <c r="A432" s="46">
        <v>0.0388000000000001</v>
      </c>
      <c r="B432" s="46" t="e">
        <f t="shared" si="33"/>
        <v>#N/A</v>
      </c>
      <c r="C432" s="46">
        <f t="shared" si="36"/>
        <v>38.8000000000001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50" t="e">
        <f t="shared" si="34"/>
        <v>#N/A</v>
      </c>
      <c r="O432" s="5">
        <f t="shared" si="35"/>
        <v>38.9000000000001</v>
      </c>
    </row>
    <row r="433" spans="1:15" s="5" customFormat="1" ht="12.75">
      <c r="A433" s="46">
        <v>0.0389000000000001</v>
      </c>
      <c r="B433" s="46" t="e">
        <f t="shared" si="33"/>
        <v>#N/A</v>
      </c>
      <c r="C433" s="46">
        <f t="shared" si="36"/>
        <v>38.9000000000001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50" t="e">
        <f t="shared" si="34"/>
        <v>#N/A</v>
      </c>
      <c r="O433" s="5">
        <f t="shared" si="35"/>
        <v>39.0000000000001</v>
      </c>
    </row>
    <row r="434" spans="1:15" s="5" customFormat="1" ht="12.75">
      <c r="A434" s="46">
        <v>0.0390000000000001</v>
      </c>
      <c r="B434" s="46" t="e">
        <f t="shared" si="33"/>
        <v>#N/A</v>
      </c>
      <c r="C434" s="46">
        <f t="shared" si="36"/>
        <v>39.0000000000001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50" t="e">
        <f t="shared" si="34"/>
        <v>#N/A</v>
      </c>
      <c r="O434" s="5">
        <f t="shared" si="35"/>
        <v>39.1000000000001</v>
      </c>
    </row>
    <row r="435" spans="1:15" s="5" customFormat="1" ht="12.75">
      <c r="A435" s="46">
        <v>0.0391000000000001</v>
      </c>
      <c r="B435" s="46" t="e">
        <f t="shared" si="33"/>
        <v>#N/A</v>
      </c>
      <c r="C435" s="46">
        <f t="shared" si="36"/>
        <v>39.1000000000001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50" t="e">
        <f t="shared" si="34"/>
        <v>#N/A</v>
      </c>
      <c r="O435" s="5">
        <f t="shared" si="35"/>
        <v>39.2000000000001</v>
      </c>
    </row>
    <row r="436" spans="1:15" s="5" customFormat="1" ht="12.75">
      <c r="A436" s="46">
        <v>0.0392000000000001</v>
      </c>
      <c r="B436" s="46" t="e">
        <f t="shared" si="33"/>
        <v>#N/A</v>
      </c>
      <c r="C436" s="46">
        <f t="shared" si="36"/>
        <v>39.2000000000001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50" t="e">
        <f t="shared" si="34"/>
        <v>#N/A</v>
      </c>
      <c r="O436" s="5">
        <f t="shared" si="35"/>
        <v>39.3000000000001</v>
      </c>
    </row>
    <row r="437" spans="1:15" s="5" customFormat="1" ht="12.75">
      <c r="A437" s="46">
        <v>0.0393000000000001</v>
      </c>
      <c r="B437" s="46" t="e">
        <f t="shared" si="33"/>
        <v>#N/A</v>
      </c>
      <c r="C437" s="46">
        <f t="shared" si="36"/>
        <v>39.3000000000001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50" t="e">
        <f t="shared" si="34"/>
        <v>#N/A</v>
      </c>
      <c r="O437" s="5">
        <f t="shared" si="35"/>
        <v>39.400000000000105</v>
      </c>
    </row>
    <row r="438" spans="1:15" s="5" customFormat="1" ht="12.75">
      <c r="A438" s="46">
        <v>0.0394000000000001</v>
      </c>
      <c r="B438" s="46" t="e">
        <f t="shared" si="33"/>
        <v>#N/A</v>
      </c>
      <c r="C438" s="46">
        <f t="shared" si="36"/>
        <v>39.400000000000105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50" t="e">
        <f t="shared" si="34"/>
        <v>#N/A</v>
      </c>
      <c r="O438" s="5">
        <f t="shared" si="35"/>
        <v>39.5000000000001</v>
      </c>
    </row>
    <row r="439" spans="1:15" s="5" customFormat="1" ht="12.75">
      <c r="A439" s="46">
        <v>0.0395000000000001</v>
      </c>
      <c r="B439" s="46" t="e">
        <f t="shared" si="33"/>
        <v>#N/A</v>
      </c>
      <c r="C439" s="46">
        <f t="shared" si="36"/>
        <v>39.5000000000001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50" t="e">
        <f t="shared" si="34"/>
        <v>#N/A</v>
      </c>
      <c r="O439" s="5">
        <f t="shared" si="35"/>
        <v>39.6000000000001</v>
      </c>
    </row>
    <row r="440" spans="1:15" s="5" customFormat="1" ht="12.75">
      <c r="A440" s="46">
        <v>0.0396000000000001</v>
      </c>
      <c r="B440" s="46" t="e">
        <f t="shared" si="33"/>
        <v>#N/A</v>
      </c>
      <c r="C440" s="46">
        <f t="shared" si="36"/>
        <v>39.6000000000001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50" t="e">
        <f t="shared" si="34"/>
        <v>#N/A</v>
      </c>
      <c r="O440" s="5">
        <f t="shared" si="35"/>
        <v>39.7000000000001</v>
      </c>
    </row>
    <row r="441" spans="1:15" s="5" customFormat="1" ht="12.75">
      <c r="A441" s="46">
        <v>0.0397000000000001</v>
      </c>
      <c r="B441" s="46" t="e">
        <f t="shared" si="33"/>
        <v>#N/A</v>
      </c>
      <c r="C441" s="46">
        <f t="shared" si="36"/>
        <v>39.7000000000001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50" t="e">
        <f t="shared" si="34"/>
        <v>#N/A</v>
      </c>
      <c r="O441" s="5">
        <f t="shared" si="35"/>
        <v>39.8000000000001</v>
      </c>
    </row>
    <row r="442" spans="1:15" s="5" customFormat="1" ht="12.75">
      <c r="A442" s="46">
        <v>0.0398000000000001</v>
      </c>
      <c r="B442" s="46" t="e">
        <f t="shared" si="33"/>
        <v>#N/A</v>
      </c>
      <c r="C442" s="46">
        <f t="shared" si="36"/>
        <v>39.8000000000001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50" t="e">
        <f t="shared" si="34"/>
        <v>#N/A</v>
      </c>
      <c r="O442" s="5">
        <f t="shared" si="35"/>
        <v>39.900000000000105</v>
      </c>
    </row>
    <row r="443" spans="1:15" s="5" customFormat="1" ht="12.75">
      <c r="A443" s="46">
        <v>0.0399000000000001</v>
      </c>
      <c r="B443" s="46" t="e">
        <f aca="true" t="shared" si="37" ref="B443:B450">IF(A443&lt;$H$100,R*SIN(w*A443+$H$102),NA())</f>
        <v>#N/A</v>
      </c>
      <c r="C443" s="46">
        <f t="shared" si="36"/>
        <v>39.900000000000105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50" t="e">
        <f t="shared" si="34"/>
        <v>#N/A</v>
      </c>
      <c r="O443" s="5">
        <f t="shared" si="35"/>
        <v>40.0000000000001</v>
      </c>
    </row>
    <row r="444" spans="1:15" s="5" customFormat="1" ht="12.75">
      <c r="A444" s="46">
        <v>0.0400000000000001</v>
      </c>
      <c r="B444" s="46" t="e">
        <f t="shared" si="37"/>
        <v>#N/A</v>
      </c>
      <c r="C444" s="46">
        <f t="shared" si="36"/>
        <v>40.0000000000001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50" t="e">
        <f t="shared" si="34"/>
        <v>#N/A</v>
      </c>
      <c r="O444" s="5">
        <f t="shared" si="35"/>
        <v>40.1000000000001</v>
      </c>
    </row>
    <row r="445" spans="1:15" s="5" customFormat="1" ht="12.75">
      <c r="A445" s="46">
        <v>0.0401000000000001</v>
      </c>
      <c r="B445" s="46" t="e">
        <f t="shared" si="37"/>
        <v>#N/A</v>
      </c>
      <c r="C445" s="46">
        <f t="shared" si="36"/>
        <v>40.1000000000001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50" t="e">
        <f t="shared" si="34"/>
        <v>#N/A</v>
      </c>
      <c r="O445" s="5">
        <f t="shared" si="35"/>
        <v>40.200000000000095</v>
      </c>
    </row>
    <row r="446" spans="1:15" s="5" customFormat="1" ht="12.75">
      <c r="A446" s="46">
        <v>0.0402000000000001</v>
      </c>
      <c r="B446" s="46" t="e">
        <f t="shared" si="37"/>
        <v>#N/A</v>
      </c>
      <c r="C446" s="46">
        <f t="shared" si="36"/>
        <v>40.200000000000095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50" t="e">
        <f t="shared" si="34"/>
        <v>#N/A</v>
      </c>
      <c r="O446" s="5">
        <f t="shared" si="35"/>
        <v>40.3000000000001</v>
      </c>
    </row>
    <row r="447" spans="1:15" s="5" customFormat="1" ht="12.75">
      <c r="A447" s="46">
        <v>0.0403000000000001</v>
      </c>
      <c r="B447" s="46" t="e">
        <f t="shared" si="37"/>
        <v>#N/A</v>
      </c>
      <c r="C447" s="46">
        <f t="shared" si="36"/>
        <v>40.3000000000001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50" t="e">
        <f t="shared" si="34"/>
        <v>#N/A</v>
      </c>
      <c r="O447" s="5">
        <f t="shared" si="35"/>
        <v>40.400000000000105</v>
      </c>
    </row>
    <row r="448" spans="1:15" s="5" customFormat="1" ht="12.75">
      <c r="A448" s="46">
        <v>0.0404000000000001</v>
      </c>
      <c r="B448" s="46" t="e">
        <f t="shared" si="37"/>
        <v>#N/A</v>
      </c>
      <c r="C448" s="46">
        <f t="shared" si="36"/>
        <v>40.400000000000105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50" t="e">
        <f t="shared" si="34"/>
        <v>#N/A</v>
      </c>
      <c r="O448" s="5">
        <f t="shared" si="35"/>
        <v>40.5000000000001</v>
      </c>
    </row>
    <row r="449" spans="1:15" s="5" customFormat="1" ht="12.75">
      <c r="A449" s="46">
        <v>0.0405000000000001</v>
      </c>
      <c r="B449" s="46" t="e">
        <f t="shared" si="37"/>
        <v>#N/A</v>
      </c>
      <c r="C449" s="46">
        <f t="shared" si="36"/>
        <v>40.5000000000001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50" t="e">
        <f t="shared" si="34"/>
        <v>#N/A</v>
      </c>
      <c r="O449" s="5">
        <f t="shared" si="35"/>
        <v>40.6000000000001</v>
      </c>
    </row>
    <row r="450" spans="1:15" s="5" customFormat="1" ht="12.75">
      <c r="A450" s="46">
        <v>0.0406000000000001</v>
      </c>
      <c r="B450" s="46" t="e">
        <f t="shared" si="37"/>
        <v>#N/A</v>
      </c>
      <c r="C450" s="46">
        <f t="shared" si="36"/>
        <v>40.6000000000001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50">
        <f t="shared" si="34"/>
        <v>0</v>
      </c>
      <c r="O450" s="5">
        <f t="shared" si="35"/>
        <v>0</v>
      </c>
    </row>
    <row r="451" spans="1:13" s="5" customFormat="1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</row>
    <row r="452" spans="1:13" s="5" customFormat="1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</row>
    <row r="453" spans="1:13" s="5" customFormat="1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</row>
    <row r="454" spans="1:13" s="5" customFormat="1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</row>
    <row r="455" spans="1:13" s="5" customFormat="1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</row>
    <row r="456" spans="1:13" s="5" customFormat="1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</row>
    <row r="457" spans="1:13" s="5" customFormat="1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</row>
    <row r="458" spans="1:13" s="5" customFormat="1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</row>
    <row r="459" spans="1:13" s="5" customFormat="1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</row>
    <row r="460" spans="1:13" s="5" customFormat="1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</row>
    <row r="461" spans="1:13" s="5" customFormat="1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</row>
    <row r="462" spans="1:13" s="5" customFormat="1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</row>
    <row r="463" spans="1:13" s="5" customFormat="1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</row>
    <row r="464" spans="1:13" s="5" customFormat="1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</row>
    <row r="465" spans="1:8" s="5" customFormat="1" ht="12.75">
      <c r="A465" s="46"/>
      <c r="B465" s="46"/>
      <c r="C465" s="46"/>
      <c r="D465" s="46"/>
      <c r="E465" s="46"/>
      <c r="F465" s="46"/>
      <c r="G465" s="46"/>
      <c r="H465" s="46"/>
    </row>
    <row r="466" spans="1:8" s="5" customFormat="1" ht="12.75">
      <c r="A466" s="46"/>
      <c r="B466" s="46"/>
      <c r="C466" s="46"/>
      <c r="D466" s="46"/>
      <c r="E466" s="46"/>
      <c r="F466" s="46"/>
      <c r="G466" s="46"/>
      <c r="H466" s="46"/>
    </row>
    <row r="467" spans="1:8" s="5" customFormat="1" ht="12.75">
      <c r="A467" s="46"/>
      <c r="B467" s="46"/>
      <c r="C467" s="46"/>
      <c r="D467" s="46"/>
      <c r="E467" s="46"/>
      <c r="F467" s="46"/>
      <c r="G467" s="46"/>
      <c r="H467" s="46"/>
    </row>
    <row r="468" spans="1:8" s="5" customFormat="1" ht="12.75">
      <c r="A468" s="46"/>
      <c r="B468" s="46"/>
      <c r="C468" s="46"/>
      <c r="D468" s="46"/>
      <c r="E468" s="46"/>
      <c r="F468" s="46"/>
      <c r="G468" s="46"/>
      <c r="H468" s="46"/>
    </row>
    <row r="469" spans="1:8" s="5" customFormat="1" ht="12.75">
      <c r="A469" s="46"/>
      <c r="B469" s="46"/>
      <c r="C469" s="46"/>
      <c r="D469" s="46"/>
      <c r="E469" s="46"/>
      <c r="F469" s="46"/>
      <c r="G469" s="46"/>
      <c r="H469" s="46"/>
    </row>
    <row r="470" spans="1:8" s="5" customFormat="1" ht="12.75">
      <c r="A470" s="46"/>
      <c r="B470" s="46"/>
      <c r="C470" s="46"/>
      <c r="D470" s="46"/>
      <c r="E470" s="46"/>
      <c r="F470" s="46"/>
      <c r="G470" s="46"/>
      <c r="H470" s="46"/>
    </row>
    <row r="471" spans="1:8" s="5" customFormat="1" ht="12.75">
      <c r="A471" s="46"/>
      <c r="B471" s="46"/>
      <c r="C471" s="46"/>
      <c r="D471" s="46"/>
      <c r="E471" s="46"/>
      <c r="F471" s="46"/>
      <c r="G471" s="46"/>
      <c r="H471" s="46"/>
    </row>
    <row r="472" spans="1:8" s="5" customFormat="1" ht="12.75">
      <c r="A472" s="46"/>
      <c r="B472" s="46"/>
      <c r="C472" s="46"/>
      <c r="D472" s="46"/>
      <c r="E472" s="46"/>
      <c r="F472" s="46"/>
      <c r="G472" s="46"/>
      <c r="H472" s="46"/>
    </row>
    <row r="473" spans="1:8" s="5" customFormat="1" ht="12.75">
      <c r="A473" s="46"/>
      <c r="B473" s="46"/>
      <c r="C473" s="46"/>
      <c r="D473" s="46"/>
      <c r="E473" s="46"/>
      <c r="F473" s="46"/>
      <c r="G473" s="46"/>
      <c r="H473" s="46"/>
    </row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</sheetData>
  <sheetProtection/>
  <mergeCells count="5">
    <mergeCell ref="L3:Q3"/>
    <mergeCell ref="B1:Q1"/>
    <mergeCell ref="O7:P7"/>
    <mergeCell ref="B3:K3"/>
    <mergeCell ref="F6:G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User3</cp:lastModifiedBy>
  <dcterms:created xsi:type="dcterms:W3CDTF">2006-01-22T20:04:06Z</dcterms:created>
  <dcterms:modified xsi:type="dcterms:W3CDTF">2018-03-23T18:26:48Z</dcterms:modified>
  <cp:category/>
  <cp:version/>
  <cp:contentType/>
  <cp:contentStatus/>
</cp:coreProperties>
</file>