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9600" activeTab="0"/>
  </bookViews>
  <sheets>
    <sheet name="menu" sheetId="1" r:id="rId1"/>
    <sheet name="Sourceseule" sheetId="2" r:id="rId2"/>
    <sheet name="DopplerA" sheetId="3" r:id="rId3"/>
    <sheet name="DopplerB" sheetId="4" r:id="rId4"/>
  </sheets>
  <externalReferences>
    <externalReference r:id="rId7"/>
  </externalReferences>
  <definedNames>
    <definedName name="m">'Sourceseule'!$AA$5</definedName>
    <definedName name="n">'DopplerA'!$AA$5</definedName>
    <definedName name="nn">'DopplerB'!$AA$5</definedName>
    <definedName name="SCROLL_DATA">OFFSET('DopplerA'!$B$1,'DopplerA'!$E$2,'[1]1Feuil1'!$E$3,1)</definedName>
    <definedName name="SCROLL_LABELS">OFFSET(#REF!,#REF!,0,#REF!,1)</definedName>
    <definedName name="w">'DopplerA'!$P$15</definedName>
  </definedNames>
  <calcPr fullCalcOnLoad="1"/>
</workbook>
</file>

<file path=xl/sharedStrings.xml><?xml version="1.0" encoding="utf-8"?>
<sst xmlns="http://schemas.openxmlformats.org/spreadsheetml/2006/main" count="93" uniqueCount="30">
  <si>
    <t>wave 0</t>
  </si>
  <si>
    <t>wave 1</t>
  </si>
  <si>
    <t>wave 2</t>
  </si>
  <si>
    <t>wave 3</t>
  </si>
  <si>
    <t>wave 4</t>
  </si>
  <si>
    <t>wave 5</t>
  </si>
  <si>
    <t>wave 6</t>
  </si>
  <si>
    <t>wave 7</t>
  </si>
  <si>
    <t>wave 8</t>
  </si>
  <si>
    <t>frequence</t>
  </si>
  <si>
    <t>wave9</t>
  </si>
  <si>
    <t>wave10</t>
  </si>
  <si>
    <t>wave11</t>
  </si>
  <si>
    <t>wave12</t>
  </si>
  <si>
    <t>wave13</t>
  </si>
  <si>
    <t>wave14</t>
  </si>
  <si>
    <t>wave15</t>
  </si>
  <si>
    <t>wave16</t>
  </si>
  <si>
    <t>wave17</t>
  </si>
  <si>
    <t>wave18</t>
  </si>
  <si>
    <t>wave19</t>
  </si>
  <si>
    <t>wave20</t>
  </si>
  <si>
    <t>Vitesse</t>
  </si>
  <si>
    <t>Fréquence</t>
  </si>
  <si>
    <t>moins</t>
  </si>
  <si>
    <t>plus</t>
  </si>
  <si>
    <t>Avancer</t>
  </si>
  <si>
    <t>Reculer</t>
  </si>
  <si>
    <t>SOURCE IMMOBILE DE FREQUENCE VARIABLE</t>
  </si>
  <si>
    <t>SOURCE MOBILE DE FREQUENCE VARIABLE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</si>
</sst>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sz val="10.5"/>
      <name val="Arial"/>
      <family val="0"/>
    </font>
    <font>
      <b/>
      <sz val="14"/>
      <color indexed="52"/>
      <name val="Arial"/>
      <family val="2"/>
    </font>
    <font>
      <b/>
      <sz val="10"/>
      <name val="Arial"/>
      <family val="2"/>
    </font>
    <font>
      <sz val="10.75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0" fontId="3" fillId="3" borderId="5" xfId="0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9" fillId="6" borderId="0" xfId="0" applyFont="1" applyFill="1" applyAlignment="1">
      <alignment vertical="center"/>
    </xf>
    <xf numFmtId="0" fontId="0" fillId="7" borderId="0" xfId="0" applyFill="1" applyAlignment="1">
      <alignment/>
    </xf>
    <xf numFmtId="0" fontId="8" fillId="4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8" fillId="4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10">
    <cellStyle name="Normal" xfId="0"/>
    <cellStyle name="Comma" xfId="15"/>
    <cellStyle name="Comma [0]" xfId="16"/>
    <cellStyle name="Milliers [0]_dopplerbien.xls Graphique 1" xfId="17"/>
    <cellStyle name="Milliers_dopplerbien.xls Graphique 1" xfId="18"/>
    <cellStyle name="Currency" xfId="19"/>
    <cellStyle name="Currency [0]" xfId="20"/>
    <cellStyle name="Monétaire [0]_dopplerbien.xls Graphique 1" xfId="21"/>
    <cellStyle name="Monétaire_dopplerbien.xls Graphique 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"/>
          <c:w val="0.9797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Sourceseule!$AE$7:$AE$25</c:f>
              <c:numCache/>
            </c:numRef>
          </c:xVal>
          <c:yVal>
            <c:numRef>
              <c:f>Sourceseule!$AF$7:$AF$25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Sourceseule!$AE$26:$AE$44</c:f>
              <c:numCache/>
            </c:numRef>
          </c:xVal>
          <c:yVal>
            <c:numRef>
              <c:f>Sourceseule!$AF$26:$AF$44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Sourceseule!$AE$45:$AE$63</c:f>
              <c:numCache/>
            </c:numRef>
          </c:xVal>
          <c:yVal>
            <c:numRef>
              <c:f>Sourceseule!$AF$45:$AF$63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Sourceseule!$AE$83:$AE$101</c:f>
              <c:numCache/>
            </c:numRef>
          </c:xVal>
          <c:yVal>
            <c:numRef>
              <c:f>Sourceseule!$AF$83:$AF$101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Sourceseule!$AE$102:$AE$120</c:f>
              <c:numCache/>
            </c:numRef>
          </c:xVal>
          <c:yVal>
            <c:numRef>
              <c:f>Sourceseule!$AF$102:$AF$120</c:f>
              <c:numCache/>
            </c:numRef>
          </c:yVal>
          <c:smooth val="1"/>
        </c:ser>
        <c:ser>
          <c:idx val="5"/>
          <c:order val="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Sourceseule!$AE$121:$AE$139</c:f>
              <c:numCache/>
            </c:numRef>
          </c:xVal>
          <c:yVal>
            <c:numRef>
              <c:f>Sourceseule!$AF$121:$AF$139</c:f>
              <c:numCache/>
            </c:numRef>
          </c:yVal>
          <c:smooth val="1"/>
        </c:ser>
        <c:ser>
          <c:idx val="6"/>
          <c:order val="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Sourceseule!$AE$140:$AE$158</c:f>
              <c:numCache/>
            </c:numRef>
          </c:xVal>
          <c:yVal>
            <c:numRef>
              <c:f>Sourceseule!$AF$140:$AF$158</c:f>
              <c:numCache/>
            </c:numRef>
          </c:yVal>
          <c:smooth val="1"/>
        </c:ser>
        <c:ser>
          <c:idx val="7"/>
          <c:order val="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Sourceseule!$AE$159:$AE$177</c:f>
              <c:numCache/>
            </c:numRef>
          </c:xVal>
          <c:yVal>
            <c:numRef>
              <c:f>Sourceseule!$AF$159:$AF$177</c:f>
              <c:numCache/>
            </c:numRef>
          </c:yVal>
          <c:smooth val="1"/>
        </c:ser>
        <c:ser>
          <c:idx val="8"/>
          <c:order val="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Sourceseule!$AE$178:$AE$196</c:f>
              <c:numCache/>
            </c:numRef>
          </c:xVal>
          <c:yVal>
            <c:numRef>
              <c:f>Sourceseule!$AF$178:$AF$196</c:f>
              <c:numCache/>
            </c:numRef>
          </c:yVal>
          <c:smooth val="1"/>
        </c:ser>
        <c:ser>
          <c:idx val="9"/>
          <c:order val="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Sourceseule!$AE$197:$AE$215</c:f>
              <c:numCache/>
            </c:numRef>
          </c:xVal>
          <c:yVal>
            <c:numRef>
              <c:f>Sourceseule!$AF$197:$AF$215</c:f>
              <c:numCache/>
            </c:numRef>
          </c:yVal>
          <c:smooth val="1"/>
        </c:ser>
        <c:ser>
          <c:idx val="10"/>
          <c:order val="1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Sourceseule!$AE$216:$AE$234</c:f>
              <c:numCache/>
            </c:numRef>
          </c:xVal>
          <c:yVal>
            <c:numRef>
              <c:f>Sourceseule!$AF$216:$AF$234</c:f>
              <c:numCache/>
            </c:numRef>
          </c:yVal>
          <c:smooth val="1"/>
        </c:ser>
        <c:ser>
          <c:idx val="11"/>
          <c:order val="1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Sourceseule!$AE$235:$AE$253</c:f>
              <c:numCache/>
            </c:numRef>
          </c:xVal>
          <c:yVal>
            <c:numRef>
              <c:f>Sourceseule!$AF$235:$AF$253</c:f>
              <c:numCache/>
            </c:numRef>
          </c:yVal>
          <c:smooth val="1"/>
        </c:ser>
        <c:ser>
          <c:idx val="12"/>
          <c:order val="1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Sourceseule!$AE$254:$AE$272</c:f>
              <c:numCache/>
            </c:numRef>
          </c:xVal>
          <c:yVal>
            <c:numRef>
              <c:f>Sourceseule!$AF$254:$AF$272</c:f>
              <c:numCache/>
            </c:numRef>
          </c:yVal>
          <c:smooth val="1"/>
        </c:ser>
        <c:ser>
          <c:idx val="13"/>
          <c:order val="1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Sourceseule!$AE$273:$AE$291</c:f>
              <c:numCache/>
            </c:numRef>
          </c:xVal>
          <c:yVal>
            <c:numRef>
              <c:f>Sourceseule!$AF$273:$AF$291</c:f>
              <c:numCache/>
            </c:numRef>
          </c:yVal>
          <c:smooth val="1"/>
        </c:ser>
        <c:ser>
          <c:idx val="14"/>
          <c:order val="1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Sourceseule!$AE$292:$AE$310</c:f>
              <c:numCache/>
            </c:numRef>
          </c:xVal>
          <c:yVal>
            <c:numRef>
              <c:f>Sourceseule!$AF$292:$AF$310</c:f>
              <c:numCache/>
            </c:numRef>
          </c:yVal>
          <c:smooth val="1"/>
        </c:ser>
        <c:ser>
          <c:idx val="15"/>
          <c:order val="1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Sourceseule!$AE$311:$AE$329</c:f>
              <c:numCache/>
            </c:numRef>
          </c:xVal>
          <c:yVal>
            <c:numRef>
              <c:f>Sourceseule!$AF$311:$AF$329</c:f>
              <c:numCache/>
            </c:numRef>
          </c:yVal>
          <c:smooth val="1"/>
        </c:ser>
        <c:ser>
          <c:idx val="16"/>
          <c:order val="1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Sourceseule!$AE$330:$AE$348</c:f>
              <c:numCache/>
            </c:numRef>
          </c:xVal>
          <c:yVal>
            <c:numRef>
              <c:f>Sourceseule!$AF$330:$AF$348</c:f>
              <c:numCache/>
            </c:numRef>
          </c:yVal>
          <c:smooth val="1"/>
        </c:ser>
        <c:ser>
          <c:idx val="17"/>
          <c:order val="1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Sourceseule!$AE$349:$AE$367</c:f>
              <c:numCache/>
            </c:numRef>
          </c:xVal>
          <c:yVal>
            <c:numRef>
              <c:f>Sourceseule!$AF$349:$AF$367</c:f>
              <c:numCache/>
            </c:numRef>
          </c:yVal>
          <c:smooth val="1"/>
        </c:ser>
        <c:ser>
          <c:idx val="18"/>
          <c:order val="1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Sourceseule!$AE$368:$AE$386</c:f>
              <c:numCache/>
            </c:numRef>
          </c:xVal>
          <c:yVal>
            <c:numRef>
              <c:f>Sourceseule!$AF$368:$AF$386</c:f>
              <c:numCache/>
            </c:numRef>
          </c:yVal>
          <c:smooth val="1"/>
        </c:ser>
        <c:ser>
          <c:idx val="19"/>
          <c:order val="1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Sourceseule!$AE$387:$AE$405</c:f>
              <c:numCache/>
            </c:numRef>
          </c:xVal>
          <c:yVal>
            <c:numRef>
              <c:f>Sourceseule!$AF$387:$AF$405</c:f>
              <c:numCache/>
            </c:numRef>
          </c:yVal>
          <c:smooth val="1"/>
        </c:ser>
        <c:ser>
          <c:idx val="21"/>
          <c:order val="20"/>
          <c:tx>
            <c:v>3B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Sourceseule!$AE$64:$AE$82</c:f>
              <c:numCache/>
            </c:numRef>
          </c:xVal>
          <c:yVal>
            <c:numRef>
              <c:f>Sourceseule!$AF$64:$AF$82</c:f>
              <c:numCache/>
            </c:numRef>
          </c:yVal>
          <c:smooth val="1"/>
        </c:ser>
        <c:axId val="58043438"/>
        <c:axId val="52628895"/>
      </c:scatterChart>
      <c:valAx>
        <c:axId val="58043438"/>
        <c:scaling>
          <c:orientation val="minMax"/>
          <c:max val="100"/>
          <c:min val="-10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25400">
            <a:solidFill>
              <a:srgbClr val="000000"/>
            </a:solidFill>
          </a:ln>
        </c:spPr>
        <c:crossAx val="52628895"/>
        <c:crosses val="autoZero"/>
        <c:crossBetween val="midCat"/>
        <c:dispUnits/>
        <c:majorUnit val="10"/>
        <c:minorUnit val="1"/>
      </c:valAx>
      <c:valAx>
        <c:axId val="52628895"/>
        <c:scaling>
          <c:orientation val="minMax"/>
          <c:max val="25"/>
          <c:min val="-25"/>
        </c:scaling>
        <c:axPos val="l"/>
        <c:delete val="1"/>
        <c:majorTickMark val="out"/>
        <c:minorTickMark val="none"/>
        <c:tickLblPos val="nextTo"/>
        <c:crossAx val="58043438"/>
        <c:crosses val="autoZero"/>
        <c:crossBetween val="midCat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97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DopplerA!$AE$7:$AE$25</c:f>
              <c:numCache/>
            </c:numRef>
          </c:xVal>
          <c:yVal>
            <c:numRef>
              <c:f>DopplerA!$AF$7:$AF$25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DopplerA!$AE$26:$AE$44</c:f>
              <c:numCache/>
            </c:numRef>
          </c:xVal>
          <c:yVal>
            <c:numRef>
              <c:f>DopplerA!$AF$26:$AF$44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DopplerA!$AE$45:$AE$63</c:f>
              <c:numCache/>
            </c:numRef>
          </c:xVal>
          <c:yVal>
            <c:numRef>
              <c:f>DopplerA!$AF$45:$AF$63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DopplerA!$AE$83:$AE$101</c:f>
              <c:numCache/>
            </c:numRef>
          </c:xVal>
          <c:yVal>
            <c:numRef>
              <c:f>DopplerA!$AF$83:$AF$101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DopplerA!$AE$102:$AE$120</c:f>
              <c:numCache/>
            </c:numRef>
          </c:xVal>
          <c:yVal>
            <c:numRef>
              <c:f>DopplerA!$AF$102:$AF$120</c:f>
              <c:numCache/>
            </c:numRef>
          </c:yVal>
          <c:smooth val="1"/>
        </c:ser>
        <c:ser>
          <c:idx val="5"/>
          <c:order val="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DopplerA!$AE$121:$AE$139</c:f>
              <c:numCache/>
            </c:numRef>
          </c:xVal>
          <c:yVal>
            <c:numRef>
              <c:f>DopplerA!$AF$121:$AF$139</c:f>
              <c:numCache/>
            </c:numRef>
          </c:yVal>
          <c:smooth val="1"/>
        </c:ser>
        <c:ser>
          <c:idx val="6"/>
          <c:order val="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DopplerA!$AE$140:$AE$158</c:f>
              <c:numCache/>
            </c:numRef>
          </c:xVal>
          <c:yVal>
            <c:numRef>
              <c:f>DopplerA!$AF$140:$AF$158</c:f>
              <c:numCache/>
            </c:numRef>
          </c:yVal>
          <c:smooth val="1"/>
        </c:ser>
        <c:ser>
          <c:idx val="7"/>
          <c:order val="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DopplerA!$AE$159:$AE$177</c:f>
              <c:numCache/>
            </c:numRef>
          </c:xVal>
          <c:yVal>
            <c:numRef>
              <c:f>DopplerA!$AF$159:$AF$177</c:f>
              <c:numCache/>
            </c:numRef>
          </c:yVal>
          <c:smooth val="1"/>
        </c:ser>
        <c:ser>
          <c:idx val="8"/>
          <c:order val="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DopplerA!$AE$178:$AE$196</c:f>
              <c:numCache/>
            </c:numRef>
          </c:xVal>
          <c:yVal>
            <c:numRef>
              <c:f>DopplerA!$AF$178:$AF$196</c:f>
              <c:numCache/>
            </c:numRef>
          </c:yVal>
          <c:smooth val="1"/>
        </c:ser>
        <c:ser>
          <c:idx val="9"/>
          <c:order val="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DopplerA!$AE$197:$AE$215</c:f>
              <c:numCache/>
            </c:numRef>
          </c:xVal>
          <c:yVal>
            <c:numRef>
              <c:f>DopplerA!$AF$197:$AF$215</c:f>
              <c:numCache/>
            </c:numRef>
          </c:yVal>
          <c:smooth val="1"/>
        </c:ser>
        <c:ser>
          <c:idx val="10"/>
          <c:order val="1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DopplerA!$AE$216:$AE$234</c:f>
              <c:numCache/>
            </c:numRef>
          </c:xVal>
          <c:yVal>
            <c:numRef>
              <c:f>DopplerA!$AF$216:$AF$234</c:f>
              <c:numCache/>
            </c:numRef>
          </c:yVal>
          <c:smooth val="1"/>
        </c:ser>
        <c:ser>
          <c:idx val="11"/>
          <c:order val="1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DopplerA!$AE$235:$AE$253</c:f>
              <c:numCache/>
            </c:numRef>
          </c:xVal>
          <c:yVal>
            <c:numRef>
              <c:f>DopplerA!$AF$235:$AF$253</c:f>
              <c:numCache/>
            </c:numRef>
          </c:yVal>
          <c:smooth val="1"/>
        </c:ser>
        <c:ser>
          <c:idx val="12"/>
          <c:order val="1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DopplerA!$AE$254:$AE$272</c:f>
              <c:numCache/>
            </c:numRef>
          </c:xVal>
          <c:yVal>
            <c:numRef>
              <c:f>DopplerA!$AF$254:$AF$272</c:f>
              <c:numCache/>
            </c:numRef>
          </c:yVal>
          <c:smooth val="1"/>
        </c:ser>
        <c:ser>
          <c:idx val="13"/>
          <c:order val="1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DopplerA!$AE$273:$AE$291</c:f>
              <c:numCache/>
            </c:numRef>
          </c:xVal>
          <c:yVal>
            <c:numRef>
              <c:f>DopplerA!$AF$273:$AF$291</c:f>
              <c:numCache/>
            </c:numRef>
          </c:yVal>
          <c:smooth val="1"/>
        </c:ser>
        <c:ser>
          <c:idx val="14"/>
          <c:order val="1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DopplerA!$AE$292:$AE$310</c:f>
              <c:numCache/>
            </c:numRef>
          </c:xVal>
          <c:yVal>
            <c:numRef>
              <c:f>DopplerA!$AF$292:$AF$310</c:f>
              <c:numCache/>
            </c:numRef>
          </c:yVal>
          <c:smooth val="1"/>
        </c:ser>
        <c:ser>
          <c:idx val="15"/>
          <c:order val="1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DopplerA!$AE$311:$AE$329</c:f>
              <c:numCache/>
            </c:numRef>
          </c:xVal>
          <c:yVal>
            <c:numRef>
              <c:f>DopplerA!$AF$311:$AF$329</c:f>
              <c:numCache/>
            </c:numRef>
          </c:yVal>
          <c:smooth val="1"/>
        </c:ser>
        <c:ser>
          <c:idx val="16"/>
          <c:order val="1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DopplerA!$AE$330:$AE$348</c:f>
              <c:numCache/>
            </c:numRef>
          </c:xVal>
          <c:yVal>
            <c:numRef>
              <c:f>DopplerA!$AF$330:$AF$348</c:f>
              <c:numCache/>
            </c:numRef>
          </c:yVal>
          <c:smooth val="1"/>
        </c:ser>
        <c:ser>
          <c:idx val="17"/>
          <c:order val="1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DopplerA!$AE$349:$AE$367</c:f>
              <c:numCache/>
            </c:numRef>
          </c:xVal>
          <c:yVal>
            <c:numRef>
              <c:f>DopplerA!$AF$349:$AF$367</c:f>
              <c:numCache/>
            </c:numRef>
          </c:yVal>
          <c:smooth val="1"/>
        </c:ser>
        <c:ser>
          <c:idx val="18"/>
          <c:order val="1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DopplerA!$AE$368:$AE$386</c:f>
              <c:numCache/>
            </c:numRef>
          </c:xVal>
          <c:yVal>
            <c:numRef>
              <c:f>DopplerA!$AF$368:$AF$386</c:f>
              <c:numCache/>
            </c:numRef>
          </c:yVal>
          <c:smooth val="1"/>
        </c:ser>
        <c:ser>
          <c:idx val="19"/>
          <c:order val="1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DopplerA!$AE$387:$AE$405</c:f>
              <c:numCache/>
            </c:numRef>
          </c:xVal>
          <c:yVal>
            <c:numRef>
              <c:f>DopplerA!$AF$387:$AF$405</c:f>
              <c:numCache/>
            </c:numRef>
          </c:yVal>
          <c:smooth val="1"/>
        </c:ser>
        <c:ser>
          <c:idx val="21"/>
          <c:order val="20"/>
          <c:tx>
            <c:v>3B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DopplerA!$AE$64:$AE$82</c:f>
              <c:numCache/>
            </c:numRef>
          </c:xVal>
          <c:yVal>
            <c:numRef>
              <c:f>DopplerA!$AF$64:$AF$82</c:f>
              <c:numCache/>
            </c:numRef>
          </c:yVal>
          <c:smooth val="1"/>
        </c:ser>
        <c:ser>
          <c:idx val="20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DopplerA!$AH$5</c:f>
              <c:numCache/>
            </c:numRef>
          </c:xVal>
          <c:yVal>
            <c:numRef>
              <c:f>DopplerA!$AF$7</c:f>
              <c:numCache/>
            </c:numRef>
          </c:yVal>
          <c:smooth val="1"/>
        </c:ser>
        <c:axId val="3898008"/>
        <c:axId val="35082073"/>
      </c:scatterChart>
      <c:valAx>
        <c:axId val="3898008"/>
        <c:scaling>
          <c:orientation val="minMax"/>
          <c:max val="100"/>
          <c:min val="-5"/>
        </c:scaling>
        <c:axPos val="b"/>
        <c:delete val="1"/>
        <c:majorTickMark val="out"/>
        <c:minorTickMark val="none"/>
        <c:tickLblPos val="nextTo"/>
        <c:crossAx val="35082073"/>
        <c:crosses val="autoZero"/>
        <c:crossBetween val="midCat"/>
        <c:dispUnits/>
        <c:majorUnit val="100"/>
        <c:minorUnit val="0.5"/>
      </c:valAx>
      <c:valAx>
        <c:axId val="35082073"/>
        <c:scaling>
          <c:orientation val="minMax"/>
          <c:max val="20"/>
          <c:min val="-20"/>
        </c:scaling>
        <c:axPos val="l"/>
        <c:delete val="1"/>
        <c:majorTickMark val="out"/>
        <c:minorTickMark val="none"/>
        <c:tickLblPos val="nextTo"/>
        <c:crossAx val="3898008"/>
        <c:crosses val="autoZero"/>
        <c:crossBetween val="midCat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"/>
          <c:w val="0.9957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DopplerB!$AE$7:$AE$25</c:f>
              <c:numCache/>
            </c:numRef>
          </c:xVal>
          <c:yVal>
            <c:numRef>
              <c:f>DopplerB!$AF$7:$AF$25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DopplerB!$AE$26:$AE$44</c:f>
              <c:numCache/>
            </c:numRef>
          </c:xVal>
          <c:yVal>
            <c:numRef>
              <c:f>DopplerB!$AF$26:$AF$44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DopplerB!$AE$45:$AE$63</c:f>
              <c:numCache/>
            </c:numRef>
          </c:xVal>
          <c:yVal>
            <c:numRef>
              <c:f>DopplerB!$AF$45:$AF$63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DopplerB!$AE$83:$AE$101</c:f>
              <c:numCache/>
            </c:numRef>
          </c:xVal>
          <c:yVal>
            <c:numRef>
              <c:f>DopplerB!$AF$83:$AF$101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DopplerB!$AE$102:$AE$120</c:f>
              <c:numCache/>
            </c:numRef>
          </c:xVal>
          <c:yVal>
            <c:numRef>
              <c:f>DopplerB!$AF$102:$AF$120</c:f>
              <c:numCache/>
            </c:numRef>
          </c:yVal>
          <c:smooth val="1"/>
        </c:ser>
        <c:ser>
          <c:idx val="5"/>
          <c:order val="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DopplerB!$AE$121:$AE$139</c:f>
              <c:numCache/>
            </c:numRef>
          </c:xVal>
          <c:yVal>
            <c:numRef>
              <c:f>DopplerB!$AF$121:$AF$139</c:f>
              <c:numCache/>
            </c:numRef>
          </c:yVal>
          <c:smooth val="1"/>
        </c:ser>
        <c:ser>
          <c:idx val="6"/>
          <c:order val="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DopplerB!$AE$140:$AE$158</c:f>
              <c:numCache/>
            </c:numRef>
          </c:xVal>
          <c:yVal>
            <c:numRef>
              <c:f>DopplerB!$AF$140:$AF$158</c:f>
              <c:numCache/>
            </c:numRef>
          </c:yVal>
          <c:smooth val="1"/>
        </c:ser>
        <c:ser>
          <c:idx val="7"/>
          <c:order val="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DopplerB!$AE$159:$AE$177</c:f>
              <c:numCache/>
            </c:numRef>
          </c:xVal>
          <c:yVal>
            <c:numRef>
              <c:f>DopplerB!$AF$159:$AF$177</c:f>
              <c:numCache/>
            </c:numRef>
          </c:yVal>
          <c:smooth val="1"/>
        </c:ser>
        <c:ser>
          <c:idx val="8"/>
          <c:order val="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DopplerB!$AE$178:$AE$196</c:f>
              <c:numCache/>
            </c:numRef>
          </c:xVal>
          <c:yVal>
            <c:numRef>
              <c:f>DopplerB!$AF$178:$AF$196</c:f>
              <c:numCache/>
            </c:numRef>
          </c:yVal>
          <c:smooth val="1"/>
        </c:ser>
        <c:ser>
          <c:idx val="9"/>
          <c:order val="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DopplerA!$AE$197:$AE$215</c:f>
              <c:numCache>
                <c:ptCount val="19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</c:numCache>
            </c:numRef>
          </c:xVal>
          <c:yVal>
            <c:numRef>
              <c:f>DopplerA!$AF$197:$AF$215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0"/>
          <c:order val="1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DopplerA!$AE$216:$AE$234</c:f>
              <c:numCache>
                <c:ptCount val="19"/>
                <c:pt idx="0">
                  <c:v>88</c:v>
                </c:pt>
                <c:pt idx="1">
                  <c:v>88</c:v>
                </c:pt>
                <c:pt idx="2">
                  <c:v>88</c:v>
                </c:pt>
                <c:pt idx="3">
                  <c:v>88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88</c:v>
                </c:pt>
                <c:pt idx="11">
                  <c:v>88</c:v>
                </c:pt>
                <c:pt idx="12">
                  <c:v>88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  <c:pt idx="18">
                  <c:v>88</c:v>
                </c:pt>
              </c:numCache>
            </c:numRef>
          </c:xVal>
          <c:yVal>
            <c:numRef>
              <c:f>DopplerA!$AF$216:$AF$234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1"/>
          <c:order val="1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DopplerA!$AE$235:$AE$253</c:f>
              <c:numCache>
                <c:ptCount val="19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  <c:pt idx="18">
                  <c:v>96</c:v>
                </c:pt>
              </c:numCache>
            </c:numRef>
          </c:xVal>
          <c:yVal>
            <c:numRef>
              <c:f>DopplerA!$AF$235:$AF$253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2"/>
          <c:order val="1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DopplerA!$AE$254:$AE$272</c:f>
              <c:numCache>
                <c:ptCount val="19"/>
                <c:pt idx="0">
                  <c:v>104</c:v>
                </c:pt>
                <c:pt idx="1">
                  <c:v>104</c:v>
                </c:pt>
                <c:pt idx="2">
                  <c:v>104</c:v>
                </c:pt>
                <c:pt idx="3">
                  <c:v>104</c:v>
                </c:pt>
                <c:pt idx="4">
                  <c:v>104</c:v>
                </c:pt>
                <c:pt idx="5">
                  <c:v>104</c:v>
                </c:pt>
                <c:pt idx="6">
                  <c:v>104</c:v>
                </c:pt>
                <c:pt idx="7">
                  <c:v>104</c:v>
                </c:pt>
                <c:pt idx="8">
                  <c:v>104</c:v>
                </c:pt>
                <c:pt idx="9">
                  <c:v>104</c:v>
                </c:pt>
                <c:pt idx="10">
                  <c:v>104</c:v>
                </c:pt>
                <c:pt idx="11">
                  <c:v>104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104</c:v>
                </c:pt>
                <c:pt idx="16">
                  <c:v>104</c:v>
                </c:pt>
                <c:pt idx="17">
                  <c:v>104</c:v>
                </c:pt>
                <c:pt idx="18">
                  <c:v>104</c:v>
                </c:pt>
              </c:numCache>
            </c:numRef>
          </c:xVal>
          <c:yVal>
            <c:numRef>
              <c:f>DopplerA!$AF$254:$AF$272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3"/>
          <c:order val="1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DopplerA!$AE$273:$AE$291</c:f>
              <c:numCache>
                <c:ptCount val="19"/>
                <c:pt idx="0">
                  <c:v>112</c:v>
                </c:pt>
                <c:pt idx="1">
                  <c:v>112</c:v>
                </c:pt>
                <c:pt idx="2">
                  <c:v>112</c:v>
                </c:pt>
                <c:pt idx="3">
                  <c:v>112</c:v>
                </c:pt>
                <c:pt idx="4">
                  <c:v>112</c:v>
                </c:pt>
                <c:pt idx="5">
                  <c:v>112</c:v>
                </c:pt>
                <c:pt idx="6">
                  <c:v>112</c:v>
                </c:pt>
                <c:pt idx="7">
                  <c:v>112</c:v>
                </c:pt>
                <c:pt idx="8">
                  <c:v>112</c:v>
                </c:pt>
                <c:pt idx="9">
                  <c:v>112</c:v>
                </c:pt>
                <c:pt idx="10">
                  <c:v>112</c:v>
                </c:pt>
                <c:pt idx="11">
                  <c:v>112</c:v>
                </c:pt>
                <c:pt idx="12">
                  <c:v>112</c:v>
                </c:pt>
                <c:pt idx="13">
                  <c:v>112</c:v>
                </c:pt>
                <c:pt idx="14">
                  <c:v>112</c:v>
                </c:pt>
                <c:pt idx="15">
                  <c:v>112</c:v>
                </c:pt>
                <c:pt idx="16">
                  <c:v>112</c:v>
                </c:pt>
                <c:pt idx="17">
                  <c:v>112</c:v>
                </c:pt>
                <c:pt idx="18">
                  <c:v>112</c:v>
                </c:pt>
              </c:numCache>
            </c:numRef>
          </c:xVal>
          <c:yVal>
            <c:numRef>
              <c:f>DopplerA!$AF$273:$AF$291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4"/>
          <c:order val="1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DopplerA!$AE$292:$AE$310</c:f>
              <c:numCache>
                <c:ptCount val="19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</c:numCache>
            </c:numRef>
          </c:xVal>
          <c:yVal>
            <c:numRef>
              <c:f>DopplerA!$AF$292:$AF$310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5"/>
          <c:order val="1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DopplerA!$AE$311:$AE$329</c:f>
              <c:numCache>
                <c:ptCount val="19"/>
                <c:pt idx="0">
                  <c:v>128</c:v>
                </c:pt>
                <c:pt idx="1">
                  <c:v>128</c:v>
                </c:pt>
                <c:pt idx="2">
                  <c:v>128</c:v>
                </c:pt>
                <c:pt idx="3">
                  <c:v>128</c:v>
                </c:pt>
                <c:pt idx="4">
                  <c:v>128</c:v>
                </c:pt>
                <c:pt idx="5">
                  <c:v>128</c:v>
                </c:pt>
                <c:pt idx="6">
                  <c:v>128</c:v>
                </c:pt>
                <c:pt idx="7">
                  <c:v>128</c:v>
                </c:pt>
                <c:pt idx="8">
                  <c:v>128</c:v>
                </c:pt>
                <c:pt idx="9">
                  <c:v>128</c:v>
                </c:pt>
                <c:pt idx="10">
                  <c:v>128</c:v>
                </c:pt>
                <c:pt idx="11">
                  <c:v>128</c:v>
                </c:pt>
                <c:pt idx="12">
                  <c:v>128</c:v>
                </c:pt>
                <c:pt idx="13">
                  <c:v>128</c:v>
                </c:pt>
                <c:pt idx="14">
                  <c:v>128</c:v>
                </c:pt>
                <c:pt idx="15">
                  <c:v>128</c:v>
                </c:pt>
                <c:pt idx="16">
                  <c:v>128</c:v>
                </c:pt>
                <c:pt idx="17">
                  <c:v>128</c:v>
                </c:pt>
                <c:pt idx="18">
                  <c:v>128</c:v>
                </c:pt>
              </c:numCache>
            </c:numRef>
          </c:xVal>
          <c:yVal>
            <c:numRef>
              <c:f>DopplerA!$AF$311:$AF$329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6"/>
          <c:order val="1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DopplerA!$AE$330:$AE$348</c:f>
              <c:numCache>
                <c:ptCount val="19"/>
                <c:pt idx="0">
                  <c:v>136</c:v>
                </c:pt>
                <c:pt idx="1">
                  <c:v>136</c:v>
                </c:pt>
                <c:pt idx="2">
                  <c:v>136</c:v>
                </c:pt>
                <c:pt idx="3">
                  <c:v>136</c:v>
                </c:pt>
                <c:pt idx="4">
                  <c:v>136</c:v>
                </c:pt>
                <c:pt idx="5">
                  <c:v>136</c:v>
                </c:pt>
                <c:pt idx="6">
                  <c:v>136</c:v>
                </c:pt>
                <c:pt idx="7">
                  <c:v>136</c:v>
                </c:pt>
                <c:pt idx="8">
                  <c:v>136</c:v>
                </c:pt>
                <c:pt idx="9">
                  <c:v>136</c:v>
                </c:pt>
                <c:pt idx="10">
                  <c:v>136</c:v>
                </c:pt>
                <c:pt idx="11">
                  <c:v>136</c:v>
                </c:pt>
                <c:pt idx="12">
                  <c:v>136</c:v>
                </c:pt>
                <c:pt idx="13">
                  <c:v>136</c:v>
                </c:pt>
                <c:pt idx="14">
                  <c:v>136</c:v>
                </c:pt>
                <c:pt idx="15">
                  <c:v>136</c:v>
                </c:pt>
                <c:pt idx="16">
                  <c:v>136</c:v>
                </c:pt>
                <c:pt idx="17">
                  <c:v>136</c:v>
                </c:pt>
                <c:pt idx="18">
                  <c:v>136</c:v>
                </c:pt>
              </c:numCache>
            </c:numRef>
          </c:xVal>
          <c:yVal>
            <c:numRef>
              <c:f>DopplerA!$AF$330:$AF$348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7"/>
          <c:order val="1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DopplerA!$AE$349:$AE$367</c:f>
              <c:numCache>
                <c:ptCount val="19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  <c:pt idx="6">
                  <c:v>144</c:v>
                </c:pt>
                <c:pt idx="7">
                  <c:v>144</c:v>
                </c:pt>
                <c:pt idx="8">
                  <c:v>144</c:v>
                </c:pt>
                <c:pt idx="9">
                  <c:v>144</c:v>
                </c:pt>
                <c:pt idx="10">
                  <c:v>144</c:v>
                </c:pt>
                <c:pt idx="11">
                  <c:v>144</c:v>
                </c:pt>
                <c:pt idx="12">
                  <c:v>144</c:v>
                </c:pt>
                <c:pt idx="13">
                  <c:v>144</c:v>
                </c:pt>
                <c:pt idx="14">
                  <c:v>144</c:v>
                </c:pt>
                <c:pt idx="15">
                  <c:v>144</c:v>
                </c:pt>
                <c:pt idx="16">
                  <c:v>144</c:v>
                </c:pt>
                <c:pt idx="17">
                  <c:v>144</c:v>
                </c:pt>
                <c:pt idx="18">
                  <c:v>144</c:v>
                </c:pt>
              </c:numCache>
            </c:numRef>
          </c:xVal>
          <c:yVal>
            <c:numRef>
              <c:f>DopplerA!$AF$349:$AF$367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8"/>
          <c:order val="1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DopplerA!$AE$368:$AE$386</c:f>
              <c:numCache>
                <c:ptCount val="19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  <c:pt idx="12">
                  <c:v>152</c:v>
                </c:pt>
                <c:pt idx="13">
                  <c:v>152</c:v>
                </c:pt>
                <c:pt idx="14">
                  <c:v>152</c:v>
                </c:pt>
                <c:pt idx="15">
                  <c:v>152</c:v>
                </c:pt>
                <c:pt idx="16">
                  <c:v>152</c:v>
                </c:pt>
                <c:pt idx="17">
                  <c:v>152</c:v>
                </c:pt>
                <c:pt idx="18">
                  <c:v>152</c:v>
                </c:pt>
              </c:numCache>
            </c:numRef>
          </c:xVal>
          <c:yVal>
            <c:numRef>
              <c:f>DopplerA!$AF$368:$AF$386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9"/>
          <c:order val="1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DopplerA!$AE$387:$AE$405</c:f>
              <c:numCache>
                <c:ptCount val="19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</c:numCache>
            </c:numRef>
          </c:xVal>
          <c:yVal>
            <c:numRef>
              <c:f>DopplerA!$AF$387:$AF$405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21"/>
          <c:order val="20"/>
          <c:tx>
            <c:v>3B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DopplerB!$AE$64:$AE$82</c:f>
              <c:numCache/>
            </c:numRef>
          </c:xVal>
          <c:yVal>
            <c:numRef>
              <c:f>DopplerB!$AF$64:$AF$82</c:f>
              <c:numCache/>
            </c:numRef>
          </c:yVal>
          <c:smooth val="1"/>
        </c:ser>
        <c:ser>
          <c:idx val="20"/>
          <c:order val="21"/>
          <c:tx>
            <c:v>mobile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DopplerB!$AH$5</c:f>
              <c:numCache/>
            </c:numRef>
          </c:xVal>
          <c:yVal>
            <c:numRef>
              <c:f>DopplerB!$AF$7</c:f>
              <c:numCache/>
            </c:numRef>
          </c:yVal>
          <c:smooth val="1"/>
        </c:ser>
        <c:axId val="47303202"/>
        <c:axId val="23075635"/>
      </c:scatterChart>
      <c:valAx>
        <c:axId val="47303202"/>
        <c:scaling>
          <c:orientation val="minMax"/>
          <c:max val="130"/>
          <c:min val="0"/>
        </c:scaling>
        <c:axPos val="b"/>
        <c:delete val="1"/>
        <c:majorTickMark val="out"/>
        <c:minorTickMark val="none"/>
        <c:tickLblPos val="nextTo"/>
        <c:crossAx val="23075635"/>
        <c:crosses val="autoZero"/>
        <c:crossBetween val="midCat"/>
        <c:dispUnits/>
        <c:majorUnit val="10"/>
        <c:minorUnit val="1"/>
      </c:valAx>
      <c:valAx>
        <c:axId val="23075635"/>
        <c:scaling>
          <c:orientation val="minMax"/>
          <c:max val="20"/>
          <c:min val="-20"/>
        </c:scaling>
        <c:axPos val="l"/>
        <c:delete val="1"/>
        <c:majorTickMark val="out"/>
        <c:minorTickMark val="none"/>
        <c:tickLblPos val="nextTo"/>
        <c:crossAx val="47303202"/>
        <c:crosses val="autoZero"/>
        <c:crossBetween val="midCat"/>
        <c:dispUnits/>
        <c:majorUnit val="10"/>
        <c:minorUnit val="1"/>
      </c:valAx>
      <c:spPr>
        <a:gradFill rotWithShape="1">
          <a:gsLst>
            <a:gs pos="0">
              <a:srgbClr val="C1C1C1"/>
            </a:gs>
            <a:gs pos="5000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1C1C1"/>
        </a:gs>
        <a:gs pos="50000">
          <a:srgbClr val="FFFFFF"/>
        </a:gs>
        <a:gs pos="100000">
          <a:srgbClr val="C1C1C1"/>
        </a:gs>
      </a:gsLst>
      <a:lin ang="5400000" scaled="1"/>
    </a:gra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152400</xdr:rowOff>
    </xdr:from>
    <xdr:to>
      <xdr:col>11</xdr:col>
      <xdr:colOff>57150</xdr:colOff>
      <xdr:row>31</xdr:row>
      <xdr:rowOff>76200</xdr:rowOff>
    </xdr:to>
    <xdr:grpSp>
      <xdr:nvGrpSpPr>
        <xdr:cNvPr id="1" name="Group 5"/>
        <xdr:cNvGrpSpPr>
          <a:grpSpLocks/>
        </xdr:cNvGrpSpPr>
      </xdr:nvGrpSpPr>
      <xdr:grpSpPr>
        <a:xfrm>
          <a:off x="800100" y="962025"/>
          <a:ext cx="7639050" cy="4133850"/>
          <a:chOff x="52" y="79"/>
          <a:chExt cx="842" cy="466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" y="79"/>
            <a:ext cx="423" cy="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4" y="80"/>
            <a:ext cx="420" cy="2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36" y="310"/>
            <a:ext cx="482" cy="2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476250</xdr:colOff>
      <xdr:row>0</xdr:row>
      <xdr:rowOff>104775</xdr:rowOff>
    </xdr:from>
    <xdr:to>
      <xdr:col>10</xdr:col>
      <xdr:colOff>123825</xdr:colOff>
      <xdr:row>5</xdr:row>
      <xdr:rowOff>28575</xdr:rowOff>
    </xdr:to>
    <xdr:sp>
      <xdr:nvSpPr>
        <xdr:cNvPr id="5" name="AutoShape 4"/>
        <xdr:cNvSpPr>
          <a:spLocks/>
        </xdr:cNvSpPr>
      </xdr:nvSpPr>
      <xdr:spPr>
        <a:xfrm>
          <a:off x="1238250" y="104775"/>
          <a:ext cx="6505575" cy="733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L'EFFET DOPPLER</a:t>
          </a:r>
        </a:p>
      </xdr:txBody>
    </xdr:sp>
    <xdr:clientData/>
  </xdr:twoCellAnchor>
  <xdr:twoCellAnchor>
    <xdr:from>
      <xdr:col>0</xdr:col>
      <xdr:colOff>609600</xdr:colOff>
      <xdr:row>5</xdr:row>
      <xdr:rowOff>104775</xdr:rowOff>
    </xdr:from>
    <xdr:to>
      <xdr:col>11</xdr:col>
      <xdr:colOff>504825</xdr:colOff>
      <xdr:row>32</xdr:row>
      <xdr:rowOff>66675</xdr:rowOff>
    </xdr:to>
    <xdr:sp>
      <xdr:nvSpPr>
        <xdr:cNvPr id="6" name="Rectangle 6"/>
        <xdr:cNvSpPr>
          <a:spLocks/>
        </xdr:cNvSpPr>
      </xdr:nvSpPr>
      <xdr:spPr>
        <a:xfrm>
          <a:off x="609600" y="914400"/>
          <a:ext cx="8277225" cy="4333875"/>
        </a:xfrm>
        <a:prstGeom prst="rect">
          <a:avLst/>
        </a:prstGeom>
        <a:noFill/>
        <a:ln w="57150" cmpd="thickThin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19</xdr:row>
      <xdr:rowOff>9525</xdr:rowOff>
    </xdr:from>
    <xdr:to>
      <xdr:col>7</xdr:col>
      <xdr:colOff>333375</xdr:colOff>
      <xdr:row>22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638175" y="3086100"/>
          <a:ext cx="5029200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Animations interactives</a:t>
          </a:r>
        </a:p>
      </xdr:txBody>
    </xdr:sp>
    <xdr:clientData/>
  </xdr:twoCellAnchor>
  <xdr:twoCellAnchor>
    <xdr:from>
      <xdr:col>7</xdr:col>
      <xdr:colOff>523875</xdr:colOff>
      <xdr:row>19</xdr:row>
      <xdr:rowOff>133350</xdr:rowOff>
    </xdr:from>
    <xdr:to>
      <xdr:col>10</xdr:col>
      <xdr:colOff>666750</xdr:colOff>
      <xdr:row>22</xdr:row>
      <xdr:rowOff>38100</xdr:rowOff>
    </xdr:to>
    <xdr:sp>
      <xdr:nvSpPr>
        <xdr:cNvPr id="8" name="AutoShape 8"/>
        <xdr:cNvSpPr>
          <a:spLocks/>
        </xdr:cNvSpPr>
      </xdr:nvSpPr>
      <xdr:spPr>
        <a:xfrm>
          <a:off x="5857875" y="3209925"/>
          <a:ext cx="2428875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1024  x 768</a:t>
          </a:r>
        </a:p>
      </xdr:txBody>
    </xdr:sp>
    <xdr:clientData/>
  </xdr:twoCellAnchor>
  <xdr:twoCellAnchor editAs="oneCell">
    <xdr:from>
      <xdr:col>10</xdr:col>
      <xdr:colOff>685800</xdr:colOff>
      <xdr:row>29</xdr:row>
      <xdr:rowOff>57150</xdr:rowOff>
    </xdr:from>
    <xdr:to>
      <xdr:col>11</xdr:col>
      <xdr:colOff>333375</xdr:colOff>
      <xdr:row>31</xdr:row>
      <xdr:rowOff>133350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5800" y="47529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29</xdr:row>
      <xdr:rowOff>85725</xdr:rowOff>
    </xdr:from>
    <xdr:to>
      <xdr:col>6</xdr:col>
      <xdr:colOff>257175</xdr:colOff>
      <xdr:row>31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857250" y="4781550"/>
          <a:ext cx="397192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Daniel Mentrard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76200</xdr:rowOff>
    </xdr:from>
    <xdr:to>
      <xdr:col>21</xdr:col>
      <xdr:colOff>19050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695325" y="1028700"/>
        <a:ext cx="83439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</xdr:row>
      <xdr:rowOff>95250</xdr:rowOff>
    </xdr:from>
    <xdr:to>
      <xdr:col>8</xdr:col>
      <xdr:colOff>104775</xdr:colOff>
      <xdr:row>3</xdr:row>
      <xdr:rowOff>142875</xdr:rowOff>
    </xdr:to>
    <xdr:sp macro="[0]!Macro1">
      <xdr:nvSpPr>
        <xdr:cNvPr id="2" name="TextBox 3"/>
        <xdr:cNvSpPr txBox="1">
          <a:spLocks noChangeArrowheads="1"/>
        </xdr:cNvSpPr>
      </xdr:nvSpPr>
      <xdr:spPr>
        <a:xfrm>
          <a:off x="1419225" y="457200"/>
          <a:ext cx="1333500" cy="20955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ANIMATION</a:t>
          </a:r>
        </a:p>
      </xdr:txBody>
    </xdr:sp>
    <xdr:clientData/>
  </xdr:twoCellAnchor>
  <xdr:twoCellAnchor editAs="oneCell">
    <xdr:from>
      <xdr:col>13</xdr:col>
      <xdr:colOff>180975</xdr:colOff>
      <xdr:row>14</xdr:row>
      <xdr:rowOff>38100</xdr:rowOff>
    </xdr:from>
    <xdr:to>
      <xdr:col>13</xdr:col>
      <xdr:colOff>485775</xdr:colOff>
      <xdr:row>18</xdr:row>
      <xdr:rowOff>123825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FFFDFF"/>
            </a:clrFrom>
            <a:clrTo>
              <a:srgbClr val="FFFDFF">
                <a:alpha val="0"/>
              </a:srgbClr>
            </a:clrTo>
          </a:clrChange>
        </a:blip>
        <a:stretch>
          <a:fillRect/>
        </a:stretch>
      </xdr:blipFill>
      <xdr:spPr>
        <a:xfrm>
          <a:off x="5876925" y="2238375"/>
          <a:ext cx="304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</xdr:row>
      <xdr:rowOff>47625</xdr:rowOff>
    </xdr:from>
    <xdr:to>
      <xdr:col>20</xdr:col>
      <xdr:colOff>219075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238125" y="933450"/>
        <a:ext cx="83915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</xdr:row>
      <xdr:rowOff>95250</xdr:rowOff>
    </xdr:from>
    <xdr:to>
      <xdr:col>8</xdr:col>
      <xdr:colOff>104775</xdr:colOff>
      <xdr:row>3</xdr:row>
      <xdr:rowOff>142875</xdr:rowOff>
    </xdr:to>
    <xdr:sp macro="[0]!Macro1">
      <xdr:nvSpPr>
        <xdr:cNvPr id="2" name="TextBox 3"/>
        <xdr:cNvSpPr txBox="1">
          <a:spLocks noChangeArrowheads="1"/>
        </xdr:cNvSpPr>
      </xdr:nvSpPr>
      <xdr:spPr>
        <a:xfrm>
          <a:off x="1419225" y="447675"/>
          <a:ext cx="1333500" cy="1905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ANIMATION</a:t>
          </a:r>
        </a:p>
      </xdr:txBody>
    </xdr:sp>
    <xdr:clientData/>
  </xdr:twoCellAnchor>
  <xdr:twoCellAnchor>
    <xdr:from>
      <xdr:col>1</xdr:col>
      <xdr:colOff>114300</xdr:colOff>
      <xdr:row>17</xdr:row>
      <xdr:rowOff>123825</xdr:rowOff>
    </xdr:from>
    <xdr:to>
      <xdr:col>20</xdr:col>
      <xdr:colOff>152400</xdr:colOff>
      <xdr:row>17</xdr:row>
      <xdr:rowOff>133350</xdr:rowOff>
    </xdr:to>
    <xdr:sp>
      <xdr:nvSpPr>
        <xdr:cNvPr id="3" name="Line 9"/>
        <xdr:cNvSpPr>
          <a:spLocks/>
        </xdr:cNvSpPr>
      </xdr:nvSpPr>
      <xdr:spPr>
        <a:xfrm>
          <a:off x="428625" y="2790825"/>
          <a:ext cx="81343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29</xdr:row>
      <xdr:rowOff>28575</xdr:rowOff>
    </xdr:from>
    <xdr:to>
      <xdr:col>11</xdr:col>
      <xdr:colOff>47625</xdr:colOff>
      <xdr:row>32</xdr:row>
      <xdr:rowOff>28575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428625" y="4638675"/>
          <a:ext cx="4095750" cy="4857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Animation  pour introduire l'effet Doppler, l'onde de choc ou le mur du son.</a:t>
          </a:r>
        </a:p>
      </xdr:txBody>
    </xdr:sp>
    <xdr:clientData/>
  </xdr:twoCellAnchor>
  <xdr:twoCellAnchor editAs="oneCell">
    <xdr:from>
      <xdr:col>10</xdr:col>
      <xdr:colOff>66675</xdr:colOff>
      <xdr:row>14</xdr:row>
      <xdr:rowOff>104775</xdr:rowOff>
    </xdr:from>
    <xdr:to>
      <xdr:col>10</xdr:col>
      <xdr:colOff>285750</xdr:colOff>
      <xdr:row>17</xdr:row>
      <xdr:rowOff>142875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>
          <a:clrChange>
            <a:clrFrom>
              <a:srgbClr val="FFFDFF"/>
            </a:clrFrom>
            <a:clrTo>
              <a:srgbClr val="FFFDFF">
                <a:alpha val="0"/>
              </a:srgbClr>
            </a:clrTo>
          </a:clrChange>
        </a:blip>
        <a:stretch>
          <a:fillRect/>
        </a:stretch>
      </xdr:blipFill>
      <xdr:spPr>
        <a:xfrm>
          <a:off x="3933825" y="2286000"/>
          <a:ext cx="219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25</xdr:row>
      <xdr:rowOff>38100</xdr:rowOff>
    </xdr:from>
    <xdr:to>
      <xdr:col>20</xdr:col>
      <xdr:colOff>219075</xdr:colOff>
      <xdr:row>38</xdr:row>
      <xdr:rowOff>76200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4000500"/>
          <a:ext cx="38957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47625</xdr:rowOff>
    </xdr:from>
    <xdr:to>
      <xdr:col>21</xdr:col>
      <xdr:colOff>161925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57150" y="1181100"/>
        <a:ext cx="91249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</xdr:row>
      <xdr:rowOff>95250</xdr:rowOff>
    </xdr:from>
    <xdr:to>
      <xdr:col>8</xdr:col>
      <xdr:colOff>104775</xdr:colOff>
      <xdr:row>3</xdr:row>
      <xdr:rowOff>142875</xdr:rowOff>
    </xdr:to>
    <xdr:sp macro="[0]!Macro1">
      <xdr:nvSpPr>
        <xdr:cNvPr id="2" name="TextBox 3"/>
        <xdr:cNvSpPr txBox="1">
          <a:spLocks noChangeArrowheads="1"/>
        </xdr:cNvSpPr>
      </xdr:nvSpPr>
      <xdr:spPr>
        <a:xfrm>
          <a:off x="1419225" y="571500"/>
          <a:ext cx="1333500" cy="20955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ANIMATION</a:t>
          </a:r>
        </a:p>
      </xdr:txBody>
    </xdr:sp>
    <xdr:clientData/>
  </xdr:twoCellAnchor>
  <xdr:twoCellAnchor>
    <xdr:from>
      <xdr:col>0</xdr:col>
      <xdr:colOff>38100</xdr:colOff>
      <xdr:row>26</xdr:row>
      <xdr:rowOff>123825</xdr:rowOff>
    </xdr:from>
    <xdr:to>
      <xdr:col>8</xdr:col>
      <xdr:colOff>428625</xdr:colOff>
      <xdr:row>30</xdr:row>
      <xdr:rowOff>85725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8100" y="4495800"/>
          <a:ext cx="3038475" cy="609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Animation  pour introduire l'effet Doppler, l'onde de choc ou le mur du son.</a:t>
          </a:r>
        </a:p>
      </xdr:txBody>
    </xdr:sp>
    <xdr:clientData/>
  </xdr:twoCellAnchor>
  <xdr:twoCellAnchor editAs="oneCell">
    <xdr:from>
      <xdr:col>9</xdr:col>
      <xdr:colOff>561975</xdr:colOff>
      <xdr:row>26</xdr:row>
      <xdr:rowOff>66675</xdr:rowOff>
    </xdr:from>
    <xdr:to>
      <xdr:col>21</xdr:col>
      <xdr:colOff>171450</xdr:colOff>
      <xdr:row>42</xdr:row>
      <xdr:rowOff>133350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4438650"/>
          <a:ext cx="5372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Feuil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showRowColHeaders="0" tabSelected="1" workbookViewId="0" topLeftCell="A1">
      <selection activeCell="F9" sqref="F9"/>
    </sheetView>
  </sheetViews>
  <sheetFormatPr defaultColWidth="11.421875" defaultRowHeight="12.75"/>
  <cols>
    <col min="1" max="16384" width="11.421875" style="17" customWidth="1"/>
  </cols>
  <sheetData/>
  <sheetProtection password="F523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B1:AL405"/>
  <sheetViews>
    <sheetView showRowColHeaders="0" workbookViewId="0" topLeftCell="A1">
      <selection activeCell="B1" sqref="B1:T1"/>
    </sheetView>
  </sheetViews>
  <sheetFormatPr defaultColWidth="11.421875" defaultRowHeight="12.75"/>
  <cols>
    <col min="1" max="5" width="4.7109375" style="1" customWidth="1"/>
    <col min="6" max="6" width="6.7109375" style="1" customWidth="1"/>
    <col min="7" max="8" width="4.7109375" style="1" customWidth="1"/>
    <col min="9" max="14" width="9.140625" style="1" customWidth="1"/>
    <col min="15" max="15" width="1.421875" style="1" customWidth="1"/>
    <col min="16" max="16" width="9.140625" style="1" customWidth="1"/>
    <col min="17" max="17" width="1.1484375" style="1" customWidth="1"/>
    <col min="18" max="18" width="4.8515625" style="1" customWidth="1"/>
    <col min="19" max="19" width="5.8515625" style="1" customWidth="1"/>
    <col min="20" max="16384" width="9.140625" style="1" customWidth="1"/>
  </cols>
  <sheetData>
    <row r="1" spans="2:20" s="14" customFormat="1" ht="24" customHeight="1">
      <c r="B1" s="18" t="s">
        <v>28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ht="4.5" customHeight="1" thickBot="1"/>
    <row r="3" spans="4:18" ht="12.75">
      <c r="D3" s="2"/>
      <c r="E3" s="3"/>
      <c r="F3" s="3"/>
      <c r="G3" s="3"/>
      <c r="H3" s="3"/>
      <c r="I3" s="3"/>
      <c r="J3" s="3"/>
      <c r="K3" s="19"/>
      <c r="L3" s="19"/>
      <c r="M3" s="3"/>
      <c r="N3" s="19" t="s">
        <v>23</v>
      </c>
      <c r="O3" s="19"/>
      <c r="P3" s="19"/>
      <c r="Q3" s="3"/>
      <c r="R3" s="4"/>
    </row>
    <row r="4" spans="4:27" ht="12.75">
      <c r="D4" s="5"/>
      <c r="E4" s="6"/>
      <c r="F4" s="6"/>
      <c r="G4" s="6"/>
      <c r="H4" s="6"/>
      <c r="I4" s="6"/>
      <c r="J4" s="6"/>
      <c r="K4" s="6"/>
      <c r="L4" s="13"/>
      <c r="M4" s="6"/>
      <c r="N4" s="6"/>
      <c r="O4" s="6"/>
      <c r="P4" s="6"/>
      <c r="Q4" s="6"/>
      <c r="R4" s="8"/>
      <c r="X4" s="1">
        <v>23</v>
      </c>
      <c r="AA4" s="1" t="s">
        <v>23</v>
      </c>
    </row>
    <row r="5" spans="4:34" ht="12.75">
      <c r="D5" s="20" t="s">
        <v>27</v>
      </c>
      <c r="E5" s="21"/>
      <c r="F5" s="6"/>
      <c r="G5" s="6"/>
      <c r="H5" s="6"/>
      <c r="I5" s="6" t="s">
        <v>26</v>
      </c>
      <c r="J5" s="6"/>
      <c r="K5" s="6"/>
      <c r="L5" s="9"/>
      <c r="M5" s="6"/>
      <c r="N5" s="6" t="s">
        <v>24</v>
      </c>
      <c r="O5" s="6"/>
      <c r="P5" s="22" t="s">
        <v>25</v>
      </c>
      <c r="Q5" s="22"/>
      <c r="R5" s="8"/>
      <c r="AA5" s="1">
        <f>30-X4</f>
        <v>7</v>
      </c>
      <c r="AE5" s="1">
        <v>60</v>
      </c>
      <c r="AF5" s="1">
        <v>15</v>
      </c>
      <c r="AH5" s="1">
        <f>((AE7/m)*K13)-1</f>
        <v>-1</v>
      </c>
    </row>
    <row r="6" spans="4:32" ht="8.25" customHeight="1" thickBot="1"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AE6" s="1">
        <v>2</v>
      </c>
      <c r="AF6" s="1">
        <v>22</v>
      </c>
    </row>
    <row r="7" spans="27:35" ht="9" customHeight="1">
      <c r="AA7" s="1">
        <v>0</v>
      </c>
      <c r="AB7" s="1">
        <f>COS(RADIANS(AA7))</f>
        <v>1</v>
      </c>
      <c r="AC7" s="1">
        <f>SIN(RADIANS(AA7))</f>
        <v>0</v>
      </c>
      <c r="AD7" s="1" t="s">
        <v>0</v>
      </c>
      <c r="AE7" s="1">
        <f aca="true" t="shared" si="0" ref="AE7:AF25">$K$19*AB7</f>
        <v>71</v>
      </c>
      <c r="AF7" s="1">
        <f t="shared" si="0"/>
        <v>0</v>
      </c>
      <c r="AI7" s="1" t="str">
        <f>AD7</f>
        <v>wave 0</v>
      </c>
    </row>
    <row r="8" spans="24:32" ht="12.75">
      <c r="X8" s="1">
        <f>IF(K13=0,1,IF(K19&lt;n,K19-n,X9))</f>
        <v>1</v>
      </c>
      <c r="AA8" s="1">
        <f>AA7+w</f>
        <v>20</v>
      </c>
      <c r="AB8" s="1">
        <f aca="true" t="shared" si="1" ref="AB8:AB23">COS(RADIANS(AA8))</f>
        <v>0.9396926207859084</v>
      </c>
      <c r="AC8" s="1">
        <f aca="true" t="shared" si="2" ref="AC8:AC23">SIN(RADIANS(AA8))</f>
        <v>0.3420201433256687</v>
      </c>
      <c r="AD8" s="1">
        <f>K19</f>
        <v>71</v>
      </c>
      <c r="AE8" s="1">
        <f t="shared" si="0"/>
        <v>66.7181760757995</v>
      </c>
      <c r="AF8" s="1">
        <f t="shared" si="0"/>
        <v>24.28343017612248</v>
      </c>
    </row>
    <row r="9" spans="24:38" ht="12.75">
      <c r="X9" s="1">
        <f>(K19/2)-K13*n</f>
        <v>35.5</v>
      </c>
      <c r="AA9" s="1">
        <f aca="true" t="shared" si="3" ref="AA9:AA25">AA8+w</f>
        <v>40</v>
      </c>
      <c r="AB9" s="1">
        <f t="shared" si="1"/>
        <v>0.766044443118978</v>
      </c>
      <c r="AC9" s="1">
        <f t="shared" si="2"/>
        <v>0.6427876096865393</v>
      </c>
      <c r="AE9" s="1">
        <f t="shared" si="0"/>
        <v>54.38915546144744</v>
      </c>
      <c r="AF9" s="1">
        <f t="shared" si="0"/>
        <v>45.637920287744286</v>
      </c>
      <c r="AL9" s="1">
        <v>100</v>
      </c>
    </row>
    <row r="10" spans="27:38" ht="12.75">
      <c r="AA10" s="1">
        <f t="shared" si="3"/>
        <v>60</v>
      </c>
      <c r="AB10" s="1">
        <f t="shared" si="1"/>
        <v>0.5000000000000001</v>
      </c>
      <c r="AC10" s="1">
        <f t="shared" si="2"/>
        <v>0.8660254037844386</v>
      </c>
      <c r="AE10" s="1">
        <f t="shared" si="0"/>
        <v>35.50000000000001</v>
      </c>
      <c r="AF10" s="1">
        <f t="shared" si="0"/>
        <v>61.48780366869514</v>
      </c>
      <c r="AL10" s="1">
        <v>10</v>
      </c>
    </row>
    <row r="11" spans="16:38" ht="12.75">
      <c r="P11" s="1" t="s">
        <v>9</v>
      </c>
      <c r="AA11" s="1">
        <f t="shared" si="3"/>
        <v>80</v>
      </c>
      <c r="AB11" s="1">
        <f t="shared" si="1"/>
        <v>0.17364817766693041</v>
      </c>
      <c r="AC11" s="1">
        <f t="shared" si="2"/>
        <v>0.984807753012208</v>
      </c>
      <c r="AE11" s="1">
        <f t="shared" si="0"/>
        <v>12.329020614352059</v>
      </c>
      <c r="AF11" s="1">
        <f t="shared" si="0"/>
        <v>69.92135046386677</v>
      </c>
      <c r="AL11" s="1">
        <v>2</v>
      </c>
    </row>
    <row r="12" spans="27:32" ht="12.75">
      <c r="AA12" s="1">
        <f t="shared" si="3"/>
        <v>100</v>
      </c>
      <c r="AB12" s="1">
        <f t="shared" si="1"/>
        <v>-0.1736481776669303</v>
      </c>
      <c r="AC12" s="1">
        <f t="shared" si="2"/>
        <v>0.984807753012208</v>
      </c>
      <c r="AE12" s="1">
        <f t="shared" si="0"/>
        <v>-12.329020614352052</v>
      </c>
      <c r="AF12" s="1">
        <f t="shared" si="0"/>
        <v>69.92135046386677</v>
      </c>
    </row>
    <row r="13" spans="11:32" ht="12.75">
      <c r="K13" s="7">
        <v>0</v>
      </c>
      <c r="AA13" s="1">
        <f t="shared" si="3"/>
        <v>120</v>
      </c>
      <c r="AB13" s="1">
        <f t="shared" si="1"/>
        <v>-0.4999999999999998</v>
      </c>
      <c r="AC13" s="1">
        <f t="shared" si="2"/>
        <v>0.8660254037844387</v>
      </c>
      <c r="AE13" s="1">
        <f t="shared" si="0"/>
        <v>-35.499999999999986</v>
      </c>
      <c r="AF13" s="1">
        <f t="shared" si="0"/>
        <v>61.48780366869515</v>
      </c>
    </row>
    <row r="14" spans="27:32" ht="12.75">
      <c r="AA14" s="1">
        <f t="shared" si="3"/>
        <v>140</v>
      </c>
      <c r="AB14" s="1">
        <f t="shared" si="1"/>
        <v>-0.7660444431189779</v>
      </c>
      <c r="AC14" s="1">
        <f t="shared" si="2"/>
        <v>0.6427876096865395</v>
      </c>
      <c r="AE14" s="1">
        <f t="shared" si="0"/>
        <v>-54.38915546144743</v>
      </c>
      <c r="AF14" s="1">
        <f t="shared" si="0"/>
        <v>45.6379202877443</v>
      </c>
    </row>
    <row r="15" spans="16:32" ht="12.75">
      <c r="P15" s="1">
        <v>20</v>
      </c>
      <c r="AA15" s="1">
        <f t="shared" si="3"/>
        <v>160</v>
      </c>
      <c r="AB15" s="1">
        <f t="shared" si="1"/>
        <v>-0.9396926207859083</v>
      </c>
      <c r="AC15" s="1">
        <f t="shared" si="2"/>
        <v>0.3420201433256689</v>
      </c>
      <c r="AE15" s="1">
        <f t="shared" si="0"/>
        <v>-66.71817607579949</v>
      </c>
      <c r="AF15" s="1">
        <f t="shared" si="0"/>
        <v>24.28343017612249</v>
      </c>
    </row>
    <row r="16" spans="27:32" ht="12.75">
      <c r="AA16" s="1">
        <f t="shared" si="3"/>
        <v>180</v>
      </c>
      <c r="AB16" s="1">
        <f t="shared" si="1"/>
        <v>-1</v>
      </c>
      <c r="AC16" s="1">
        <f t="shared" si="2"/>
        <v>1.22514845490862E-16</v>
      </c>
      <c r="AE16" s="1">
        <f t="shared" si="0"/>
        <v>-71</v>
      </c>
      <c r="AF16" s="1">
        <f t="shared" si="0"/>
        <v>8.698554029851202E-15</v>
      </c>
    </row>
    <row r="17" spans="27:32" ht="12.75">
      <c r="AA17" s="1">
        <f t="shared" si="3"/>
        <v>200</v>
      </c>
      <c r="AB17" s="1">
        <f t="shared" si="1"/>
        <v>-0.9396926207859084</v>
      </c>
      <c r="AC17" s="1">
        <f t="shared" si="2"/>
        <v>-0.34202014332566866</v>
      </c>
      <c r="AE17" s="1">
        <f t="shared" si="0"/>
        <v>-66.7181760757995</v>
      </c>
      <c r="AF17" s="1">
        <f t="shared" si="0"/>
        <v>-24.283430176122476</v>
      </c>
    </row>
    <row r="18" spans="27:32" ht="12.75">
      <c r="AA18" s="1">
        <f t="shared" si="3"/>
        <v>220</v>
      </c>
      <c r="AB18" s="1">
        <f t="shared" si="1"/>
        <v>-0.766044443118978</v>
      </c>
      <c r="AC18" s="1">
        <f t="shared" si="2"/>
        <v>-0.6427876096865393</v>
      </c>
      <c r="AE18" s="1">
        <f t="shared" si="0"/>
        <v>-54.38915546144744</v>
      </c>
      <c r="AF18" s="1">
        <f t="shared" si="0"/>
        <v>-45.637920287744286</v>
      </c>
    </row>
    <row r="19" spans="11:32" ht="12.75">
      <c r="K19" s="1">
        <v>71</v>
      </c>
      <c r="AA19" s="1">
        <f t="shared" si="3"/>
        <v>240</v>
      </c>
      <c r="AB19" s="1">
        <f t="shared" si="1"/>
        <v>-0.5000000000000004</v>
      </c>
      <c r="AC19" s="1">
        <f t="shared" si="2"/>
        <v>-0.8660254037844384</v>
      </c>
      <c r="AE19" s="1">
        <f t="shared" si="0"/>
        <v>-35.50000000000003</v>
      </c>
      <c r="AF19" s="1">
        <f t="shared" si="0"/>
        <v>-61.48780366869512</v>
      </c>
    </row>
    <row r="20" spans="27:32" ht="12.75">
      <c r="AA20" s="1">
        <f t="shared" si="3"/>
        <v>260</v>
      </c>
      <c r="AB20" s="1">
        <f t="shared" si="1"/>
        <v>-0.17364817766693033</v>
      </c>
      <c r="AC20" s="1">
        <f t="shared" si="2"/>
        <v>-0.984807753012208</v>
      </c>
      <c r="AE20" s="1">
        <f t="shared" si="0"/>
        <v>-12.329020614352054</v>
      </c>
      <c r="AF20" s="1">
        <f t="shared" si="0"/>
        <v>-69.92135046386677</v>
      </c>
    </row>
    <row r="21" spans="27:32" ht="12.75">
      <c r="AA21" s="1">
        <f t="shared" si="3"/>
        <v>280</v>
      </c>
      <c r="AB21" s="1">
        <f t="shared" si="1"/>
        <v>0.17364817766692997</v>
      </c>
      <c r="AC21" s="1">
        <f t="shared" si="2"/>
        <v>-0.9848077530122081</v>
      </c>
      <c r="AE21" s="1">
        <f t="shared" si="0"/>
        <v>12.329020614352029</v>
      </c>
      <c r="AF21" s="1">
        <f t="shared" si="0"/>
        <v>-69.92135046386677</v>
      </c>
    </row>
    <row r="22" spans="27:32" ht="12.75">
      <c r="AA22" s="1">
        <f t="shared" si="3"/>
        <v>300</v>
      </c>
      <c r="AB22" s="1">
        <f t="shared" si="1"/>
        <v>0.5000000000000001</v>
      </c>
      <c r="AC22" s="1">
        <f t="shared" si="2"/>
        <v>-0.8660254037844386</v>
      </c>
      <c r="AE22" s="1">
        <f t="shared" si="0"/>
        <v>35.50000000000001</v>
      </c>
      <c r="AF22" s="1">
        <f t="shared" si="0"/>
        <v>-61.48780366869514</v>
      </c>
    </row>
    <row r="23" spans="27:32" ht="12.75">
      <c r="AA23" s="1">
        <f t="shared" si="3"/>
        <v>320</v>
      </c>
      <c r="AB23" s="1">
        <f t="shared" si="1"/>
        <v>0.7660444431189778</v>
      </c>
      <c r="AC23" s="1">
        <f t="shared" si="2"/>
        <v>-0.6427876096865396</v>
      </c>
      <c r="AE23" s="1">
        <f t="shared" si="0"/>
        <v>54.38915546144742</v>
      </c>
      <c r="AF23" s="1">
        <f t="shared" si="0"/>
        <v>-45.63792028774431</v>
      </c>
    </row>
    <row r="24" spans="27:32" ht="12.75">
      <c r="AA24" s="1">
        <f t="shared" si="3"/>
        <v>340</v>
      </c>
      <c r="AB24" s="1">
        <f>COS(RADIANS(AA24))</f>
        <v>0.9396926207859084</v>
      </c>
      <c r="AC24" s="1">
        <f>SIN(RADIANS(AA24))</f>
        <v>-0.3420201433256686</v>
      </c>
      <c r="AE24" s="1">
        <f t="shared" si="0"/>
        <v>66.7181760757995</v>
      </c>
      <c r="AF24" s="1">
        <f t="shared" si="0"/>
        <v>-24.283430176122472</v>
      </c>
    </row>
    <row r="25" spans="27:32" ht="12.75">
      <c r="AA25" s="1">
        <f t="shared" si="3"/>
        <v>360</v>
      </c>
      <c r="AB25" s="1">
        <f>COS(RADIANS(AA25))</f>
        <v>1</v>
      </c>
      <c r="AC25" s="1">
        <f>SIN(RADIANS(AA25))</f>
        <v>-2.45029690981724E-16</v>
      </c>
      <c r="AE25" s="1">
        <f t="shared" si="0"/>
        <v>71</v>
      </c>
      <c r="AF25" s="1">
        <f t="shared" si="0"/>
        <v>-1.7397108059702404E-14</v>
      </c>
    </row>
    <row r="26" spans="30:32" ht="12.75">
      <c r="AD26" s="1" t="s">
        <v>1</v>
      </c>
      <c r="AE26" s="1">
        <f aca="true" t="shared" si="4" ref="AE26:AE44">$K$13+$AD$27*AB7</f>
        <v>64</v>
      </c>
      <c r="AF26" s="1">
        <f aca="true" t="shared" si="5" ref="AF26:AF44">$AD$27*AC7</f>
        <v>0</v>
      </c>
    </row>
    <row r="27" spans="30:32" ht="12.75">
      <c r="AD27" s="1">
        <f>IF($K$19&lt;m,0,$K$19-m)</f>
        <v>64</v>
      </c>
      <c r="AE27" s="1">
        <f t="shared" si="4"/>
        <v>60.14032773029814</v>
      </c>
      <c r="AF27" s="1">
        <f t="shared" si="5"/>
        <v>21.889289172842798</v>
      </c>
    </row>
    <row r="28" spans="31:32" ht="12.75">
      <c r="AE28" s="1">
        <f t="shared" si="4"/>
        <v>49.02684435961459</v>
      </c>
      <c r="AF28" s="1">
        <f t="shared" si="5"/>
        <v>41.13840701993851</v>
      </c>
    </row>
    <row r="29" spans="31:32" ht="12.75">
      <c r="AE29" s="1">
        <f t="shared" si="4"/>
        <v>32.00000000000001</v>
      </c>
      <c r="AF29" s="1">
        <f t="shared" si="5"/>
        <v>55.42562584220407</v>
      </c>
    </row>
    <row r="30" spans="31:32" ht="12.75">
      <c r="AE30" s="1">
        <f t="shared" si="4"/>
        <v>11.113483370683547</v>
      </c>
      <c r="AF30" s="1">
        <f t="shared" si="5"/>
        <v>63.02769619278131</v>
      </c>
    </row>
    <row r="31" spans="31:32" ht="12.75">
      <c r="AE31" s="1">
        <f t="shared" si="4"/>
        <v>-11.11348337068354</v>
      </c>
      <c r="AF31" s="1">
        <f t="shared" si="5"/>
        <v>63.02769619278131</v>
      </c>
    </row>
    <row r="32" spans="31:32" ht="12.75">
      <c r="AE32" s="1">
        <f t="shared" si="4"/>
        <v>-31.999999999999986</v>
      </c>
      <c r="AF32" s="1">
        <f t="shared" si="5"/>
        <v>55.42562584220408</v>
      </c>
    </row>
    <row r="33" spans="31:32" ht="12.75">
      <c r="AE33" s="1">
        <f t="shared" si="4"/>
        <v>-49.026844359614586</v>
      </c>
      <c r="AF33" s="1">
        <f t="shared" si="5"/>
        <v>41.138407019938526</v>
      </c>
    </row>
    <row r="34" spans="31:32" ht="12.75">
      <c r="AE34" s="1">
        <f t="shared" si="4"/>
        <v>-60.14032773029813</v>
      </c>
      <c r="AF34" s="1">
        <f t="shared" si="5"/>
        <v>21.88928917284281</v>
      </c>
    </row>
    <row r="35" spans="31:32" ht="12.75">
      <c r="AE35" s="1">
        <f t="shared" si="4"/>
        <v>-64</v>
      </c>
      <c r="AF35" s="1">
        <f t="shared" si="5"/>
        <v>7.840950111415168E-15</v>
      </c>
    </row>
    <row r="36" spans="31:32" ht="12.75">
      <c r="AE36" s="1">
        <f t="shared" si="4"/>
        <v>-60.14032773029814</v>
      </c>
      <c r="AF36" s="1">
        <f t="shared" si="5"/>
        <v>-21.889289172842794</v>
      </c>
    </row>
    <row r="37" spans="31:32" ht="12.75">
      <c r="AE37" s="1">
        <f t="shared" si="4"/>
        <v>-49.02684435961459</v>
      </c>
      <c r="AF37" s="1">
        <f t="shared" si="5"/>
        <v>-41.13840701993851</v>
      </c>
    </row>
    <row r="38" spans="31:32" ht="12.75">
      <c r="AE38" s="1">
        <f t="shared" si="4"/>
        <v>-32.00000000000003</v>
      </c>
      <c r="AF38" s="1">
        <f t="shared" si="5"/>
        <v>-55.425625842204056</v>
      </c>
    </row>
    <row r="39" spans="31:32" ht="12.75">
      <c r="AE39" s="1">
        <f t="shared" si="4"/>
        <v>-11.113483370683541</v>
      </c>
      <c r="AF39" s="1">
        <f t="shared" si="5"/>
        <v>-63.02769619278131</v>
      </c>
    </row>
    <row r="40" spans="31:32" ht="12.75">
      <c r="AE40" s="1">
        <f t="shared" si="4"/>
        <v>11.113483370683518</v>
      </c>
      <c r="AF40" s="1">
        <f t="shared" si="5"/>
        <v>-63.02769619278132</v>
      </c>
    </row>
    <row r="41" spans="31:32" ht="12.75">
      <c r="AE41" s="1">
        <f t="shared" si="4"/>
        <v>32.00000000000001</v>
      </c>
      <c r="AF41" s="1">
        <f t="shared" si="5"/>
        <v>-55.42562584220407</v>
      </c>
    </row>
    <row r="42" spans="31:32" ht="12.75">
      <c r="AE42" s="1">
        <f t="shared" si="4"/>
        <v>49.02684435961458</v>
      </c>
      <c r="AF42" s="1">
        <f t="shared" si="5"/>
        <v>-41.13840701993853</v>
      </c>
    </row>
    <row r="43" spans="31:32" ht="12.75">
      <c r="AE43" s="1">
        <f t="shared" si="4"/>
        <v>60.14032773029814</v>
      </c>
      <c r="AF43" s="1">
        <f t="shared" si="5"/>
        <v>-21.88928917284279</v>
      </c>
    </row>
    <row r="44" spans="31:32" ht="12.75">
      <c r="AE44" s="1">
        <f t="shared" si="4"/>
        <v>64</v>
      </c>
      <c r="AF44" s="1">
        <f t="shared" si="5"/>
        <v>-1.5681900222830336E-14</v>
      </c>
    </row>
    <row r="45" spans="30:32" ht="12.75">
      <c r="AD45" s="1" t="s">
        <v>2</v>
      </c>
      <c r="AE45" s="1">
        <f aca="true" t="shared" si="6" ref="AE45:AE63">2*$K$13+$AD$46*AB7</f>
        <v>57</v>
      </c>
      <c r="AF45" s="1">
        <f aca="true" t="shared" si="7" ref="AF45:AF63">$AD$46*AC7</f>
        <v>0</v>
      </c>
    </row>
    <row r="46" spans="30:32" ht="12.75">
      <c r="AD46" s="1">
        <f>IF($K$19&lt;2*m,0,$K$19-(2*m))</f>
        <v>57</v>
      </c>
      <c r="AE46" s="1">
        <f t="shared" si="6"/>
        <v>53.56247938479678</v>
      </c>
      <c r="AF46" s="1">
        <f t="shared" si="7"/>
        <v>19.495148169563116</v>
      </c>
    </row>
    <row r="47" spans="31:32" ht="12.75">
      <c r="AE47" s="1">
        <f t="shared" si="6"/>
        <v>43.66453325778175</v>
      </c>
      <c r="AF47" s="1">
        <f t="shared" si="7"/>
        <v>36.63889375213274</v>
      </c>
    </row>
    <row r="48" spans="31:32" ht="12.75">
      <c r="AE48" s="1">
        <f t="shared" si="6"/>
        <v>28.500000000000007</v>
      </c>
      <c r="AF48" s="1">
        <f t="shared" si="7"/>
        <v>49.363448015713</v>
      </c>
    </row>
    <row r="49" spans="31:32" ht="12.75">
      <c r="AE49" s="1">
        <f t="shared" si="6"/>
        <v>9.897946127015034</v>
      </c>
      <c r="AF49" s="1">
        <f t="shared" si="7"/>
        <v>56.134041921695854</v>
      </c>
    </row>
    <row r="50" spans="31:32" ht="12.75">
      <c r="AE50" s="1">
        <f t="shared" si="6"/>
        <v>-9.897946127015027</v>
      </c>
      <c r="AF50" s="1">
        <f t="shared" si="7"/>
        <v>56.134041921695854</v>
      </c>
    </row>
    <row r="51" spans="31:32" ht="12.75">
      <c r="AE51" s="1">
        <f t="shared" si="6"/>
        <v>-28.499999999999986</v>
      </c>
      <c r="AF51" s="1">
        <f t="shared" si="7"/>
        <v>49.363448015713004</v>
      </c>
    </row>
    <row r="52" spans="31:32" ht="12.75">
      <c r="AE52" s="1">
        <f t="shared" si="6"/>
        <v>-43.66453325778174</v>
      </c>
      <c r="AF52" s="1">
        <f t="shared" si="7"/>
        <v>36.63889375213275</v>
      </c>
    </row>
    <row r="53" spans="31:32" ht="12.75">
      <c r="AE53" s="1">
        <f t="shared" si="6"/>
        <v>-53.562479384796774</v>
      </c>
      <c r="AF53" s="1">
        <f t="shared" si="7"/>
        <v>19.495148169563127</v>
      </c>
    </row>
    <row r="54" spans="31:32" ht="12.75">
      <c r="AE54" s="1">
        <f t="shared" si="6"/>
        <v>-57</v>
      </c>
      <c r="AF54" s="1">
        <f t="shared" si="7"/>
        <v>6.983346192979134E-15</v>
      </c>
    </row>
    <row r="55" spans="31:32" ht="12.75">
      <c r="AE55" s="1">
        <f t="shared" si="6"/>
        <v>-53.56247938479678</v>
      </c>
      <c r="AF55" s="1">
        <f t="shared" si="7"/>
        <v>-19.495148169563112</v>
      </c>
    </row>
    <row r="56" spans="31:32" ht="12.75">
      <c r="AE56" s="1">
        <f t="shared" si="6"/>
        <v>-43.66453325778175</v>
      </c>
      <c r="AF56" s="1">
        <f t="shared" si="7"/>
        <v>-36.63889375213274</v>
      </c>
    </row>
    <row r="57" spans="31:32" ht="12.75">
      <c r="AE57" s="1">
        <f t="shared" si="6"/>
        <v>-28.500000000000025</v>
      </c>
      <c r="AF57" s="1">
        <f t="shared" si="7"/>
        <v>-49.36344801571299</v>
      </c>
    </row>
    <row r="58" spans="31:32" ht="12.75">
      <c r="AE58" s="1">
        <f t="shared" si="6"/>
        <v>-9.897946127015029</v>
      </c>
      <c r="AF58" s="1">
        <f t="shared" si="7"/>
        <v>-56.134041921695854</v>
      </c>
    </row>
    <row r="59" spans="31:32" ht="12.75">
      <c r="AE59" s="1">
        <f t="shared" si="6"/>
        <v>9.897946127015008</v>
      </c>
      <c r="AF59" s="1">
        <f t="shared" si="7"/>
        <v>-56.13404192169586</v>
      </c>
    </row>
    <row r="60" spans="31:32" ht="12.75">
      <c r="AE60" s="1">
        <f t="shared" si="6"/>
        <v>28.500000000000007</v>
      </c>
      <c r="AF60" s="1">
        <f t="shared" si="7"/>
        <v>-49.363448015713</v>
      </c>
    </row>
    <row r="61" spans="31:32" ht="12.75">
      <c r="AE61" s="1">
        <f t="shared" si="6"/>
        <v>43.664533257781734</v>
      </c>
      <c r="AF61" s="1">
        <f t="shared" si="7"/>
        <v>-36.63889375213276</v>
      </c>
    </row>
    <row r="62" spans="31:32" ht="12.75">
      <c r="AE62" s="1">
        <f t="shared" si="6"/>
        <v>53.56247938479678</v>
      </c>
      <c r="AF62" s="1">
        <f t="shared" si="7"/>
        <v>-19.49514816956311</v>
      </c>
    </row>
    <row r="63" spans="31:32" ht="12.75">
      <c r="AE63" s="1">
        <f t="shared" si="6"/>
        <v>57</v>
      </c>
      <c r="AF63" s="1">
        <f t="shared" si="7"/>
        <v>-1.3966692385958268E-14</v>
      </c>
    </row>
    <row r="64" spans="30:32" ht="12.75">
      <c r="AD64" s="1" t="s">
        <v>3</v>
      </c>
      <c r="AE64" s="1">
        <f aca="true" t="shared" si="8" ref="AE64:AE82">3*$K$13+$AD$65*AB7</f>
        <v>50</v>
      </c>
      <c r="AF64" s="1">
        <f aca="true" t="shared" si="9" ref="AF64:AF82">$AD$65*AC7</f>
        <v>0</v>
      </c>
    </row>
    <row r="65" spans="30:32" ht="12.75">
      <c r="AD65" s="1">
        <f>IF($K$19&lt;3*m,0,$K$19-(3*m))</f>
        <v>50</v>
      </c>
      <c r="AE65" s="1">
        <f t="shared" si="8"/>
        <v>46.98463103929542</v>
      </c>
      <c r="AF65" s="1">
        <f t="shared" si="9"/>
        <v>17.101007166283434</v>
      </c>
    </row>
    <row r="66" spans="31:32" ht="12.75">
      <c r="AE66" s="1">
        <f t="shared" si="8"/>
        <v>38.302222155948904</v>
      </c>
      <c r="AF66" s="1">
        <f t="shared" si="9"/>
        <v>32.13938048432696</v>
      </c>
    </row>
    <row r="67" spans="31:32" ht="12.75">
      <c r="AE67" s="1">
        <f t="shared" si="8"/>
        <v>25.000000000000007</v>
      </c>
      <c r="AF67" s="1">
        <f t="shared" si="9"/>
        <v>43.30127018922193</v>
      </c>
    </row>
    <row r="68" spans="31:32" ht="12.75">
      <c r="AE68" s="1">
        <f t="shared" si="8"/>
        <v>8.68240888334652</v>
      </c>
      <c r="AF68" s="1">
        <f t="shared" si="9"/>
        <v>49.2403876506104</v>
      </c>
    </row>
    <row r="69" spans="31:32" ht="12.75">
      <c r="AE69" s="1">
        <f t="shared" si="8"/>
        <v>-8.682408883346515</v>
      </c>
      <c r="AF69" s="1">
        <f t="shared" si="9"/>
        <v>49.2403876506104</v>
      </c>
    </row>
    <row r="70" spans="31:32" ht="12.75">
      <c r="AE70" s="1">
        <f t="shared" si="8"/>
        <v>-24.99999999999999</v>
      </c>
      <c r="AF70" s="1">
        <f t="shared" si="9"/>
        <v>43.30127018922194</v>
      </c>
    </row>
    <row r="71" spans="31:32" ht="12.75">
      <c r="AE71" s="1">
        <f t="shared" si="8"/>
        <v>-38.3022221559489</v>
      </c>
      <c r="AF71" s="1">
        <f t="shared" si="9"/>
        <v>32.13938048432697</v>
      </c>
    </row>
    <row r="72" spans="31:32" ht="12.75">
      <c r="AE72" s="1">
        <f t="shared" si="8"/>
        <v>-46.984631039295415</v>
      </c>
      <c r="AF72" s="1">
        <f t="shared" si="9"/>
        <v>17.101007166283445</v>
      </c>
    </row>
    <row r="73" spans="31:32" ht="12.75">
      <c r="AE73" s="1">
        <f t="shared" si="8"/>
        <v>-50</v>
      </c>
      <c r="AF73" s="1">
        <f t="shared" si="9"/>
        <v>6.1257422745431E-15</v>
      </c>
    </row>
    <row r="74" spans="31:32" ht="12.75">
      <c r="AE74" s="1">
        <f t="shared" si="8"/>
        <v>-46.98463103929542</v>
      </c>
      <c r="AF74" s="1">
        <f t="shared" si="9"/>
        <v>-17.101007166283434</v>
      </c>
    </row>
    <row r="75" spans="31:32" ht="12.75">
      <c r="AE75" s="1">
        <f t="shared" si="8"/>
        <v>-38.302222155948904</v>
      </c>
      <c r="AF75" s="1">
        <f t="shared" si="9"/>
        <v>-32.13938048432696</v>
      </c>
    </row>
    <row r="76" spans="31:32" ht="12.75">
      <c r="AE76" s="1">
        <f t="shared" si="8"/>
        <v>-25.00000000000002</v>
      </c>
      <c r="AF76" s="1">
        <f t="shared" si="9"/>
        <v>-43.30127018922192</v>
      </c>
    </row>
    <row r="77" spans="31:32" ht="12.75">
      <c r="AE77" s="1">
        <f t="shared" si="8"/>
        <v>-8.682408883346517</v>
      </c>
      <c r="AF77" s="1">
        <f t="shared" si="9"/>
        <v>-49.2403876506104</v>
      </c>
    </row>
    <row r="78" spans="31:32" ht="12.75">
      <c r="AE78" s="1">
        <f t="shared" si="8"/>
        <v>8.682408883346499</v>
      </c>
      <c r="AF78" s="1">
        <f t="shared" si="9"/>
        <v>-49.24038765061041</v>
      </c>
    </row>
    <row r="79" spans="31:32" ht="12.75">
      <c r="AE79" s="1">
        <f t="shared" si="8"/>
        <v>25.000000000000007</v>
      </c>
      <c r="AF79" s="1">
        <f t="shared" si="9"/>
        <v>-43.30127018922193</v>
      </c>
    </row>
    <row r="80" spans="31:32" ht="12.75">
      <c r="AE80" s="1">
        <f t="shared" si="8"/>
        <v>38.30222215594889</v>
      </c>
      <c r="AF80" s="1">
        <f t="shared" si="9"/>
        <v>-32.13938048432698</v>
      </c>
    </row>
    <row r="81" spans="31:32" ht="12.75">
      <c r="AE81" s="1">
        <f t="shared" si="8"/>
        <v>46.98463103929542</v>
      </c>
      <c r="AF81" s="1">
        <f t="shared" si="9"/>
        <v>-17.10100716628343</v>
      </c>
    </row>
    <row r="82" spans="31:32" ht="12.75">
      <c r="AE82" s="1">
        <f t="shared" si="8"/>
        <v>50</v>
      </c>
      <c r="AF82" s="1">
        <f t="shared" si="9"/>
        <v>-1.22514845490862E-14</v>
      </c>
    </row>
    <row r="83" spans="30:32" ht="12.75">
      <c r="AD83" s="1" t="s">
        <v>4</v>
      </c>
      <c r="AE83" s="1">
        <f aca="true" t="shared" si="10" ref="AE83:AE101">4*$K$13+$AD$84*AB7</f>
        <v>43</v>
      </c>
      <c r="AF83" s="1">
        <f aca="true" t="shared" si="11" ref="AF83:AF101">$AD$84*AC7</f>
        <v>0</v>
      </c>
    </row>
    <row r="84" spans="30:32" ht="12.75">
      <c r="AD84" s="1">
        <f>IF($K$19&lt;4*m,0,$K$19-(4*m))</f>
        <v>43</v>
      </c>
      <c r="AE84" s="1">
        <f t="shared" si="10"/>
        <v>40.406782693794064</v>
      </c>
      <c r="AF84" s="1">
        <f t="shared" si="11"/>
        <v>14.706866163003754</v>
      </c>
    </row>
    <row r="85" spans="31:32" ht="12.75">
      <c r="AE85" s="1">
        <f t="shared" si="10"/>
        <v>32.93991105411605</v>
      </c>
      <c r="AF85" s="1">
        <f t="shared" si="11"/>
        <v>27.63986721652119</v>
      </c>
    </row>
    <row r="86" spans="31:32" ht="12.75">
      <c r="AE86" s="1">
        <f t="shared" si="10"/>
        <v>21.500000000000004</v>
      </c>
      <c r="AF86" s="1">
        <f t="shared" si="11"/>
        <v>37.23909236273086</v>
      </c>
    </row>
    <row r="87" spans="31:32" ht="12.75">
      <c r="AE87" s="1">
        <f t="shared" si="10"/>
        <v>7.466871639678008</v>
      </c>
      <c r="AF87" s="1">
        <f t="shared" si="11"/>
        <v>42.34673337952494</v>
      </c>
    </row>
    <row r="88" spans="31:32" ht="12.75">
      <c r="AE88" s="1">
        <f t="shared" si="10"/>
        <v>-7.466871639678003</v>
      </c>
      <c r="AF88" s="1">
        <f t="shared" si="11"/>
        <v>42.34673337952494</v>
      </c>
    </row>
    <row r="89" spans="31:32" ht="12.75">
      <c r="AE89" s="1">
        <f t="shared" si="10"/>
        <v>-21.49999999999999</v>
      </c>
      <c r="AF89" s="1">
        <f t="shared" si="11"/>
        <v>37.239092362730865</v>
      </c>
    </row>
    <row r="90" spans="31:32" ht="12.75">
      <c r="AE90" s="1">
        <f t="shared" si="10"/>
        <v>-32.93991105411605</v>
      </c>
      <c r="AF90" s="1">
        <f t="shared" si="11"/>
        <v>27.639867216521196</v>
      </c>
    </row>
    <row r="91" spans="31:32" ht="12.75">
      <c r="AE91" s="1">
        <f t="shared" si="10"/>
        <v>-40.40678269379406</v>
      </c>
      <c r="AF91" s="1">
        <f t="shared" si="11"/>
        <v>14.706866163003761</v>
      </c>
    </row>
    <row r="92" spans="31:32" ht="12.75">
      <c r="AE92" s="1">
        <f t="shared" si="10"/>
        <v>-43</v>
      </c>
      <c r="AF92" s="1">
        <f t="shared" si="11"/>
        <v>5.268138356107066E-15</v>
      </c>
    </row>
    <row r="93" spans="31:32" ht="12.75">
      <c r="AE93" s="1">
        <f t="shared" si="10"/>
        <v>-40.406782693794064</v>
      </c>
      <c r="AF93" s="1">
        <f t="shared" si="11"/>
        <v>-14.706866163003752</v>
      </c>
    </row>
    <row r="94" spans="31:32" ht="12.75">
      <c r="AE94" s="1">
        <f t="shared" si="10"/>
        <v>-32.93991105411605</v>
      </c>
      <c r="AF94" s="1">
        <f t="shared" si="11"/>
        <v>-27.63986721652119</v>
      </c>
    </row>
    <row r="95" spans="31:32" ht="12.75">
      <c r="AE95" s="1">
        <f t="shared" si="10"/>
        <v>-21.500000000000018</v>
      </c>
      <c r="AF95" s="1">
        <f t="shared" si="11"/>
        <v>-37.23909236273085</v>
      </c>
    </row>
    <row r="96" spans="31:32" ht="12.75">
      <c r="AE96" s="1">
        <f t="shared" si="10"/>
        <v>-7.466871639678004</v>
      </c>
      <c r="AF96" s="1">
        <f t="shared" si="11"/>
        <v>-42.34673337952494</v>
      </c>
    </row>
    <row r="97" spans="31:32" ht="12.75">
      <c r="AE97" s="1">
        <f t="shared" si="10"/>
        <v>7.466871639677989</v>
      </c>
      <c r="AF97" s="1">
        <f t="shared" si="11"/>
        <v>-42.34673337952495</v>
      </c>
    </row>
    <row r="98" spans="31:32" ht="12.75">
      <c r="AE98" s="1">
        <f t="shared" si="10"/>
        <v>21.500000000000004</v>
      </c>
      <c r="AF98" s="1">
        <f t="shared" si="11"/>
        <v>-37.23909236273086</v>
      </c>
    </row>
    <row r="99" spans="31:32" ht="12.75">
      <c r="AE99" s="1">
        <f t="shared" si="10"/>
        <v>32.939911054116045</v>
      </c>
      <c r="AF99" s="1">
        <f t="shared" si="11"/>
        <v>-27.639867216521203</v>
      </c>
    </row>
    <row r="100" spans="31:32" ht="12.75">
      <c r="AE100" s="1">
        <f t="shared" si="10"/>
        <v>40.406782693794064</v>
      </c>
      <c r="AF100" s="1">
        <f t="shared" si="11"/>
        <v>-14.70686616300375</v>
      </c>
    </row>
    <row r="101" spans="31:32" ht="12.75">
      <c r="AE101" s="1">
        <f t="shared" si="10"/>
        <v>43</v>
      </c>
      <c r="AF101" s="1">
        <f t="shared" si="11"/>
        <v>-1.0536276712214132E-14</v>
      </c>
    </row>
    <row r="102" spans="30:32" ht="12.75">
      <c r="AD102" s="1" t="s">
        <v>5</v>
      </c>
      <c r="AE102" s="1">
        <f aca="true" t="shared" si="12" ref="AE102:AE120">5*$K$13+$AD$103*AB7</f>
        <v>36</v>
      </c>
      <c r="AF102" s="1">
        <f aca="true" t="shared" si="13" ref="AF102:AF120">$AD$103*AC7</f>
        <v>0</v>
      </c>
    </row>
    <row r="103" spans="30:32" ht="12.75">
      <c r="AD103" s="1">
        <f>IF($K$19&lt;5*m,0,$K$19-(5*m))</f>
        <v>36</v>
      </c>
      <c r="AE103" s="1">
        <f t="shared" si="12"/>
        <v>33.828934348292705</v>
      </c>
      <c r="AF103" s="1">
        <f t="shared" si="13"/>
        <v>12.312725159724074</v>
      </c>
    </row>
    <row r="104" spans="31:32" ht="12.75">
      <c r="AE104" s="1">
        <f t="shared" si="12"/>
        <v>27.577599952283208</v>
      </c>
      <c r="AF104" s="1">
        <f t="shared" si="13"/>
        <v>23.140353948715415</v>
      </c>
    </row>
    <row r="105" spans="31:32" ht="12.75">
      <c r="AE105" s="1">
        <f t="shared" si="12"/>
        <v>18.000000000000004</v>
      </c>
      <c r="AF105" s="1">
        <f t="shared" si="13"/>
        <v>31.17691453623979</v>
      </c>
    </row>
    <row r="106" spans="31:32" ht="12.75">
      <c r="AE106" s="1">
        <f t="shared" si="12"/>
        <v>6.251334396009495</v>
      </c>
      <c r="AF106" s="1">
        <f t="shared" si="13"/>
        <v>35.45307910843949</v>
      </c>
    </row>
    <row r="107" spans="31:32" ht="12.75">
      <c r="AE107" s="1">
        <f t="shared" si="12"/>
        <v>-6.251334396009491</v>
      </c>
      <c r="AF107" s="1">
        <f t="shared" si="13"/>
        <v>35.45307910843949</v>
      </c>
    </row>
    <row r="108" spans="31:32" ht="12.75">
      <c r="AE108" s="1">
        <f t="shared" si="12"/>
        <v>-17.999999999999993</v>
      </c>
      <c r="AF108" s="1">
        <f t="shared" si="13"/>
        <v>31.176914536239792</v>
      </c>
    </row>
    <row r="109" spans="31:32" ht="12.75">
      <c r="AE109" s="1">
        <f t="shared" si="12"/>
        <v>-27.577599952283204</v>
      </c>
      <c r="AF109" s="1">
        <f t="shared" si="13"/>
        <v>23.140353948715422</v>
      </c>
    </row>
    <row r="110" spans="31:32" ht="12.75">
      <c r="AE110" s="1">
        <f t="shared" si="12"/>
        <v>-33.8289343482927</v>
      </c>
      <c r="AF110" s="1">
        <f t="shared" si="13"/>
        <v>12.31272515972408</v>
      </c>
    </row>
    <row r="111" spans="31:32" ht="12.75">
      <c r="AE111" s="1">
        <f t="shared" si="12"/>
        <v>-36</v>
      </c>
      <c r="AF111" s="1">
        <f t="shared" si="13"/>
        <v>4.410534437671032E-15</v>
      </c>
    </row>
    <row r="112" spans="31:32" ht="12.75">
      <c r="AE112" s="1">
        <f t="shared" si="12"/>
        <v>-33.828934348292705</v>
      </c>
      <c r="AF112" s="1">
        <f t="shared" si="13"/>
        <v>-12.31272515972407</v>
      </c>
    </row>
    <row r="113" spans="31:32" ht="12.75">
      <c r="AE113" s="1">
        <f t="shared" si="12"/>
        <v>-27.577599952283208</v>
      </c>
      <c r="AF113" s="1">
        <f t="shared" si="13"/>
        <v>-23.140353948715415</v>
      </c>
    </row>
    <row r="114" spans="31:32" ht="12.75">
      <c r="AE114" s="1">
        <f t="shared" si="12"/>
        <v>-18.000000000000014</v>
      </c>
      <c r="AF114" s="1">
        <f t="shared" si="13"/>
        <v>-31.17691453623978</v>
      </c>
    </row>
    <row r="115" spans="31:32" ht="12.75">
      <c r="AE115" s="1">
        <f t="shared" si="12"/>
        <v>-6.251334396009492</v>
      </c>
      <c r="AF115" s="1">
        <f t="shared" si="13"/>
        <v>-35.45307910843949</v>
      </c>
    </row>
    <row r="116" spans="31:32" ht="12.75">
      <c r="AE116" s="1">
        <f t="shared" si="12"/>
        <v>6.251334396009479</v>
      </c>
      <c r="AF116" s="1">
        <f t="shared" si="13"/>
        <v>-35.453079108439496</v>
      </c>
    </row>
    <row r="117" spans="31:32" ht="12.75">
      <c r="AE117" s="1">
        <f t="shared" si="12"/>
        <v>18.000000000000004</v>
      </c>
      <c r="AF117" s="1">
        <f t="shared" si="13"/>
        <v>-31.17691453623979</v>
      </c>
    </row>
    <row r="118" spans="31:32" ht="12.75">
      <c r="AE118" s="1">
        <f t="shared" si="12"/>
        <v>27.5775999522832</v>
      </c>
      <c r="AF118" s="1">
        <f t="shared" si="13"/>
        <v>-23.140353948715426</v>
      </c>
    </row>
    <row r="119" spans="31:32" ht="12.75">
      <c r="AE119" s="1">
        <f t="shared" si="12"/>
        <v>33.828934348292705</v>
      </c>
      <c r="AF119" s="1">
        <f t="shared" si="13"/>
        <v>-12.312725159724069</v>
      </c>
    </row>
    <row r="120" spans="31:32" ht="12.75">
      <c r="AE120" s="1">
        <f t="shared" si="12"/>
        <v>36</v>
      </c>
      <c r="AF120" s="1">
        <f t="shared" si="13"/>
        <v>-8.821068875342064E-15</v>
      </c>
    </row>
    <row r="121" spans="30:32" ht="12.75">
      <c r="AD121" s="1" t="s">
        <v>6</v>
      </c>
      <c r="AE121" s="1">
        <f aca="true" t="shared" si="14" ref="AE121:AE139">6*$K$13+$AD$122*AB7</f>
        <v>29</v>
      </c>
      <c r="AF121" s="1">
        <f aca="true" t="shared" si="15" ref="AF121:AF139">$AD$122*AC7</f>
        <v>0</v>
      </c>
    </row>
    <row r="122" spans="30:32" ht="12.75">
      <c r="AD122" s="1">
        <f>IF($K$19&lt;6*m,0,$K$19-(6*m))</f>
        <v>29</v>
      </c>
      <c r="AE122" s="1">
        <f t="shared" si="14"/>
        <v>27.251086002791343</v>
      </c>
      <c r="AF122" s="1">
        <f t="shared" si="15"/>
        <v>9.918584156444393</v>
      </c>
    </row>
    <row r="123" spans="31:32" ht="12.75">
      <c r="AE123" s="1">
        <f t="shared" si="14"/>
        <v>22.215288850450364</v>
      </c>
      <c r="AF123" s="1">
        <f t="shared" si="15"/>
        <v>18.640840680909637</v>
      </c>
    </row>
    <row r="124" spans="31:32" ht="12.75">
      <c r="AE124" s="1">
        <f t="shared" si="14"/>
        <v>14.500000000000004</v>
      </c>
      <c r="AF124" s="1">
        <f t="shared" si="15"/>
        <v>25.11473670974872</v>
      </c>
    </row>
    <row r="125" spans="31:32" ht="12.75">
      <c r="AE125" s="1">
        <f t="shared" si="14"/>
        <v>5.035797152340982</v>
      </c>
      <c r="AF125" s="1">
        <f t="shared" si="15"/>
        <v>28.559424837354033</v>
      </c>
    </row>
    <row r="126" spans="31:32" ht="12.75">
      <c r="AE126" s="1">
        <f t="shared" si="14"/>
        <v>-5.035797152340979</v>
      </c>
      <c r="AF126" s="1">
        <f t="shared" si="15"/>
        <v>28.559424837354033</v>
      </c>
    </row>
    <row r="127" spans="31:32" ht="12.75">
      <c r="AE127" s="1">
        <f t="shared" si="14"/>
        <v>-14.499999999999993</v>
      </c>
      <c r="AF127" s="1">
        <f t="shared" si="15"/>
        <v>25.114736709748723</v>
      </c>
    </row>
    <row r="128" spans="31:32" ht="12.75">
      <c r="AE128" s="1">
        <f t="shared" si="14"/>
        <v>-22.21528885045036</v>
      </c>
      <c r="AF128" s="1">
        <f t="shared" si="15"/>
        <v>18.640840680909644</v>
      </c>
    </row>
    <row r="129" spans="31:32" ht="12.75">
      <c r="AE129" s="1">
        <f t="shared" si="14"/>
        <v>-27.25108600279134</v>
      </c>
      <c r="AF129" s="1">
        <f t="shared" si="15"/>
        <v>9.918584156444398</v>
      </c>
    </row>
    <row r="130" spans="31:32" ht="12.75">
      <c r="AE130" s="1">
        <f t="shared" si="14"/>
        <v>-29</v>
      </c>
      <c r="AF130" s="1">
        <f t="shared" si="15"/>
        <v>3.552930519234998E-15</v>
      </c>
    </row>
    <row r="131" spans="31:32" ht="12.75">
      <c r="AE131" s="1">
        <f t="shared" si="14"/>
        <v>-27.251086002791343</v>
      </c>
      <c r="AF131" s="1">
        <f t="shared" si="15"/>
        <v>-9.91858415644439</v>
      </c>
    </row>
    <row r="132" spans="31:32" ht="12.75">
      <c r="AE132" s="1">
        <f t="shared" si="14"/>
        <v>-22.215288850450364</v>
      </c>
      <c r="AF132" s="1">
        <f t="shared" si="15"/>
        <v>-18.640840680909637</v>
      </c>
    </row>
    <row r="133" spans="31:32" ht="12.75">
      <c r="AE133" s="1">
        <f t="shared" si="14"/>
        <v>-14.500000000000012</v>
      </c>
      <c r="AF133" s="1">
        <f t="shared" si="15"/>
        <v>-25.114736709748712</v>
      </c>
    </row>
    <row r="134" spans="31:32" ht="12.75">
      <c r="AE134" s="1">
        <f t="shared" si="14"/>
        <v>-5.0357971523409795</v>
      </c>
      <c r="AF134" s="1">
        <f t="shared" si="15"/>
        <v>-28.559424837354033</v>
      </c>
    </row>
    <row r="135" spans="31:32" ht="12.75">
      <c r="AE135" s="1">
        <f t="shared" si="14"/>
        <v>5.035797152340969</v>
      </c>
      <c r="AF135" s="1">
        <f t="shared" si="15"/>
        <v>-28.559424837354037</v>
      </c>
    </row>
    <row r="136" spans="31:32" ht="12.75">
      <c r="AE136" s="1">
        <f t="shared" si="14"/>
        <v>14.500000000000004</v>
      </c>
      <c r="AF136" s="1">
        <f t="shared" si="15"/>
        <v>-25.11473670974872</v>
      </c>
    </row>
    <row r="137" spans="31:32" ht="12.75">
      <c r="AE137" s="1">
        <f t="shared" si="14"/>
        <v>22.215288850450357</v>
      </c>
      <c r="AF137" s="1">
        <f t="shared" si="15"/>
        <v>-18.640840680909648</v>
      </c>
    </row>
    <row r="138" spans="31:32" ht="12.75">
      <c r="AE138" s="1">
        <f t="shared" si="14"/>
        <v>27.251086002791343</v>
      </c>
      <c r="AF138" s="1">
        <f t="shared" si="15"/>
        <v>-9.918584156444389</v>
      </c>
    </row>
    <row r="139" spans="31:32" ht="12.75">
      <c r="AE139" s="1">
        <f t="shared" si="14"/>
        <v>29</v>
      </c>
      <c r="AF139" s="1">
        <f t="shared" si="15"/>
        <v>-7.105861038469996E-15</v>
      </c>
    </row>
    <row r="140" spans="30:32" ht="12.75">
      <c r="AD140" s="1" t="s">
        <v>7</v>
      </c>
      <c r="AE140" s="1">
        <f aca="true" t="shared" si="16" ref="AE140:AE158">7*$K$13+$AD$141*AB7</f>
        <v>22</v>
      </c>
      <c r="AF140" s="1">
        <f aca="true" t="shared" si="17" ref="AF140:AF158">$AD$141*AC7</f>
        <v>0</v>
      </c>
    </row>
    <row r="141" spans="30:32" ht="12.75">
      <c r="AD141" s="1">
        <f>IF($K$19&lt;7*m,0,$K$19-(7*m))</f>
        <v>22</v>
      </c>
      <c r="AE141" s="1">
        <f t="shared" si="16"/>
        <v>20.673237657289985</v>
      </c>
      <c r="AF141" s="1">
        <f t="shared" si="17"/>
        <v>7.524443153164712</v>
      </c>
    </row>
    <row r="142" spans="31:32" ht="12.75">
      <c r="AE142" s="1">
        <f t="shared" si="16"/>
        <v>16.852977748617516</v>
      </c>
      <c r="AF142" s="1">
        <f t="shared" si="17"/>
        <v>14.141327413103863</v>
      </c>
    </row>
    <row r="143" spans="31:32" ht="12.75">
      <c r="AE143" s="1">
        <f t="shared" si="16"/>
        <v>11.000000000000002</v>
      </c>
      <c r="AF143" s="1">
        <f t="shared" si="17"/>
        <v>19.05255888325765</v>
      </c>
    </row>
    <row r="144" spans="31:32" ht="12.75">
      <c r="AE144" s="1">
        <f t="shared" si="16"/>
        <v>3.820259908672469</v>
      </c>
      <c r="AF144" s="1">
        <f t="shared" si="17"/>
        <v>21.665770566268577</v>
      </c>
    </row>
    <row r="145" spans="31:32" ht="12.75">
      <c r="AE145" s="1">
        <f t="shared" si="16"/>
        <v>-3.8202599086724667</v>
      </c>
      <c r="AF145" s="1">
        <f t="shared" si="17"/>
        <v>21.665770566268577</v>
      </c>
    </row>
    <row r="146" spans="31:32" ht="12.75">
      <c r="AE146" s="1">
        <f t="shared" si="16"/>
        <v>-10.999999999999995</v>
      </c>
      <c r="AF146" s="1">
        <f t="shared" si="17"/>
        <v>19.052558883257653</v>
      </c>
    </row>
    <row r="147" spans="31:32" ht="12.75">
      <c r="AE147" s="1">
        <f t="shared" si="16"/>
        <v>-16.852977748617512</v>
      </c>
      <c r="AF147" s="1">
        <f t="shared" si="17"/>
        <v>14.141327413103868</v>
      </c>
    </row>
    <row r="148" spans="31:32" ht="12.75">
      <c r="AE148" s="1">
        <f t="shared" si="16"/>
        <v>-20.673237657289985</v>
      </c>
      <c r="AF148" s="1">
        <f t="shared" si="17"/>
        <v>7.524443153164715</v>
      </c>
    </row>
    <row r="149" spans="31:32" ht="12.75">
      <c r="AE149" s="1">
        <f t="shared" si="16"/>
        <v>-22</v>
      </c>
      <c r="AF149" s="1">
        <f t="shared" si="17"/>
        <v>2.695326600798964E-15</v>
      </c>
    </row>
    <row r="150" spans="31:32" ht="12.75">
      <c r="AE150" s="1">
        <f t="shared" si="16"/>
        <v>-20.673237657289985</v>
      </c>
      <c r="AF150" s="1">
        <f t="shared" si="17"/>
        <v>-7.524443153164711</v>
      </c>
    </row>
    <row r="151" spans="31:32" ht="12.75">
      <c r="AE151" s="1">
        <f t="shared" si="16"/>
        <v>-16.852977748617516</v>
      </c>
      <c r="AF151" s="1">
        <f t="shared" si="17"/>
        <v>-14.141327413103863</v>
      </c>
    </row>
    <row r="152" spans="31:32" ht="12.75">
      <c r="AE152" s="1">
        <f t="shared" si="16"/>
        <v>-11.00000000000001</v>
      </c>
      <c r="AF152" s="1">
        <f t="shared" si="17"/>
        <v>-19.052558883257646</v>
      </c>
    </row>
    <row r="153" spans="31:32" ht="12.75">
      <c r="AE153" s="1">
        <f t="shared" si="16"/>
        <v>-3.820259908672467</v>
      </c>
      <c r="AF153" s="1">
        <f t="shared" si="17"/>
        <v>-21.665770566268577</v>
      </c>
    </row>
    <row r="154" spans="31:32" ht="12.75">
      <c r="AE154" s="1">
        <f t="shared" si="16"/>
        <v>3.820259908672459</v>
      </c>
      <c r="AF154" s="1">
        <f t="shared" si="17"/>
        <v>-21.665770566268577</v>
      </c>
    </row>
    <row r="155" spans="31:32" ht="12.75">
      <c r="AE155" s="1">
        <f t="shared" si="16"/>
        <v>11.000000000000002</v>
      </c>
      <c r="AF155" s="1">
        <f t="shared" si="17"/>
        <v>-19.05255888325765</v>
      </c>
    </row>
    <row r="156" spans="31:32" ht="12.75">
      <c r="AE156" s="1">
        <f t="shared" si="16"/>
        <v>16.852977748617512</v>
      </c>
      <c r="AF156" s="1">
        <f t="shared" si="17"/>
        <v>-14.141327413103872</v>
      </c>
    </row>
    <row r="157" spans="31:32" ht="12.75">
      <c r="AE157" s="1">
        <f t="shared" si="16"/>
        <v>20.673237657289985</v>
      </c>
      <c r="AF157" s="1">
        <f t="shared" si="17"/>
        <v>-7.524443153164709</v>
      </c>
    </row>
    <row r="158" spans="31:32" ht="12.75">
      <c r="AE158" s="1">
        <f t="shared" si="16"/>
        <v>22</v>
      </c>
      <c r="AF158" s="1">
        <f t="shared" si="17"/>
        <v>-5.390653201597928E-15</v>
      </c>
    </row>
    <row r="159" spans="30:32" ht="12.75">
      <c r="AD159" s="1" t="s">
        <v>8</v>
      </c>
      <c r="AE159" s="1">
        <f aca="true" t="shared" si="18" ref="AE159:AE177">8*$K$13+$AD$160*AB7</f>
        <v>15</v>
      </c>
      <c r="AF159" s="1">
        <f aca="true" t="shared" si="19" ref="AF159:AF177">$AD$160*AC7</f>
        <v>0</v>
      </c>
    </row>
    <row r="160" spans="30:32" ht="12.75">
      <c r="AD160" s="1">
        <f>IF($K$19&lt;8*m,0,$K$19-(8*m))</f>
        <v>15</v>
      </c>
      <c r="AE160" s="1">
        <f t="shared" si="18"/>
        <v>14.095389311788626</v>
      </c>
      <c r="AF160" s="1">
        <f t="shared" si="19"/>
        <v>5.130302149885031</v>
      </c>
    </row>
    <row r="161" spans="31:32" ht="12.75">
      <c r="AE161" s="1">
        <f t="shared" si="18"/>
        <v>11.49066664678467</v>
      </c>
      <c r="AF161" s="1">
        <f t="shared" si="19"/>
        <v>9.641814145298088</v>
      </c>
    </row>
    <row r="162" spans="31:32" ht="12.75">
      <c r="AE162" s="1">
        <f t="shared" si="18"/>
        <v>7.500000000000002</v>
      </c>
      <c r="AF162" s="1">
        <f t="shared" si="19"/>
        <v>12.990381056766578</v>
      </c>
    </row>
    <row r="163" spans="31:32" ht="12.75">
      <c r="AE163" s="1">
        <f t="shared" si="18"/>
        <v>2.604722665003956</v>
      </c>
      <c r="AF163" s="1">
        <f t="shared" si="19"/>
        <v>14.772116295183121</v>
      </c>
    </row>
    <row r="164" spans="31:32" ht="12.75">
      <c r="AE164" s="1">
        <f t="shared" si="18"/>
        <v>-2.6047226650039548</v>
      </c>
      <c r="AF164" s="1">
        <f t="shared" si="19"/>
        <v>14.772116295183121</v>
      </c>
    </row>
    <row r="165" spans="31:32" ht="12.75">
      <c r="AE165" s="1">
        <f t="shared" si="18"/>
        <v>-7.4999999999999964</v>
      </c>
      <c r="AF165" s="1">
        <f t="shared" si="19"/>
        <v>12.99038105676658</v>
      </c>
    </row>
    <row r="166" spans="31:32" ht="12.75">
      <c r="AE166" s="1">
        <f t="shared" si="18"/>
        <v>-11.490666646784668</v>
      </c>
      <c r="AF166" s="1">
        <f t="shared" si="19"/>
        <v>9.641814145298092</v>
      </c>
    </row>
    <row r="167" spans="31:32" ht="12.75">
      <c r="AE167" s="1">
        <f t="shared" si="18"/>
        <v>-14.095389311788624</v>
      </c>
      <c r="AF167" s="1">
        <f t="shared" si="19"/>
        <v>5.130302149885033</v>
      </c>
    </row>
    <row r="168" spans="31:32" ht="12.75">
      <c r="AE168" s="1">
        <f t="shared" si="18"/>
        <v>-15</v>
      </c>
      <c r="AF168" s="1">
        <f t="shared" si="19"/>
        <v>1.83772268236293E-15</v>
      </c>
    </row>
    <row r="169" spans="31:32" ht="12.75">
      <c r="AE169" s="1">
        <f t="shared" si="18"/>
        <v>-14.095389311788626</v>
      </c>
      <c r="AF169" s="1">
        <f t="shared" si="19"/>
        <v>-5.13030214988503</v>
      </c>
    </row>
    <row r="170" spans="31:32" ht="12.75">
      <c r="AE170" s="1">
        <f t="shared" si="18"/>
        <v>-11.49066664678467</v>
      </c>
      <c r="AF170" s="1">
        <f t="shared" si="19"/>
        <v>-9.641814145298088</v>
      </c>
    </row>
    <row r="171" spans="31:32" ht="12.75">
      <c r="AE171" s="1">
        <f t="shared" si="18"/>
        <v>-7.500000000000007</v>
      </c>
      <c r="AF171" s="1">
        <f t="shared" si="19"/>
        <v>-12.990381056766577</v>
      </c>
    </row>
    <row r="172" spans="31:32" ht="12.75">
      <c r="AE172" s="1">
        <f t="shared" si="18"/>
        <v>-2.6047226650039548</v>
      </c>
      <c r="AF172" s="1">
        <f t="shared" si="19"/>
        <v>-14.772116295183121</v>
      </c>
    </row>
    <row r="173" spans="31:32" ht="12.75">
      <c r="AE173" s="1">
        <f t="shared" si="18"/>
        <v>2.6047226650039494</v>
      </c>
      <c r="AF173" s="1">
        <f t="shared" si="19"/>
        <v>-14.772116295183121</v>
      </c>
    </row>
    <row r="174" spans="31:32" ht="12.75">
      <c r="AE174" s="1">
        <f t="shared" si="18"/>
        <v>7.500000000000002</v>
      </c>
      <c r="AF174" s="1">
        <f t="shared" si="19"/>
        <v>-12.990381056766578</v>
      </c>
    </row>
    <row r="175" spans="31:32" ht="12.75">
      <c r="AE175" s="1">
        <f t="shared" si="18"/>
        <v>11.490666646784668</v>
      </c>
      <c r="AF175" s="1">
        <f t="shared" si="19"/>
        <v>-9.641814145298094</v>
      </c>
    </row>
    <row r="176" spans="31:32" ht="12.75">
      <c r="AE176" s="1">
        <f t="shared" si="18"/>
        <v>14.095389311788626</v>
      </c>
      <c r="AF176" s="1">
        <f t="shared" si="19"/>
        <v>-5.130302149885029</v>
      </c>
    </row>
    <row r="177" spans="31:32" ht="12.75">
      <c r="AE177" s="1">
        <f t="shared" si="18"/>
        <v>15</v>
      </c>
      <c r="AF177" s="1">
        <f t="shared" si="19"/>
        <v>-3.67544536472586E-15</v>
      </c>
    </row>
    <row r="178" spans="30:32" ht="12.75">
      <c r="AD178" s="1" t="s">
        <v>10</v>
      </c>
      <c r="AE178" s="1">
        <f aca="true" t="shared" si="20" ref="AE178:AE196">9*$K$13+$AD$179*AB7</f>
        <v>8</v>
      </c>
      <c r="AF178" s="1">
        <f aca="true" t="shared" si="21" ref="AF178:AF196">$AD$179*AC7</f>
        <v>0</v>
      </c>
    </row>
    <row r="179" spans="30:32" ht="12.75">
      <c r="AD179" s="1">
        <f>IF($K$19&lt;9*m,0,$K$19-(9*m))</f>
        <v>8</v>
      </c>
      <c r="AE179" s="1">
        <f t="shared" si="20"/>
        <v>7.517540966287267</v>
      </c>
      <c r="AF179" s="1">
        <f t="shared" si="21"/>
        <v>2.7361611466053497</v>
      </c>
    </row>
    <row r="180" spans="31:32" ht="12.75">
      <c r="AE180" s="1">
        <f t="shared" si="20"/>
        <v>6.128355544951824</v>
      </c>
      <c r="AF180" s="1">
        <f t="shared" si="21"/>
        <v>5.142300877492314</v>
      </c>
    </row>
    <row r="181" spans="31:32" ht="12.75">
      <c r="AE181" s="1">
        <f t="shared" si="20"/>
        <v>4.000000000000001</v>
      </c>
      <c r="AF181" s="1">
        <f t="shared" si="21"/>
        <v>6.928203230275509</v>
      </c>
    </row>
    <row r="182" spans="31:32" ht="12.75">
      <c r="AE182" s="1">
        <f t="shared" si="20"/>
        <v>1.3891854213354433</v>
      </c>
      <c r="AF182" s="1">
        <f t="shared" si="21"/>
        <v>7.878462024097664</v>
      </c>
    </row>
    <row r="183" spans="31:32" ht="12.75">
      <c r="AE183" s="1">
        <f t="shared" si="20"/>
        <v>-1.3891854213354424</v>
      </c>
      <c r="AF183" s="1">
        <f t="shared" si="21"/>
        <v>7.878462024097664</v>
      </c>
    </row>
    <row r="184" spans="31:32" ht="12.75">
      <c r="AE184" s="1">
        <f t="shared" si="20"/>
        <v>-3.9999999999999982</v>
      </c>
      <c r="AF184" s="1">
        <f t="shared" si="21"/>
        <v>6.92820323027551</v>
      </c>
    </row>
    <row r="185" spans="31:32" ht="12.75">
      <c r="AE185" s="1">
        <f t="shared" si="20"/>
        <v>-6.128355544951823</v>
      </c>
      <c r="AF185" s="1">
        <f t="shared" si="21"/>
        <v>5.142300877492316</v>
      </c>
    </row>
    <row r="186" spans="31:32" ht="12.75">
      <c r="AE186" s="1">
        <f t="shared" si="20"/>
        <v>-7.5175409662872665</v>
      </c>
      <c r="AF186" s="1">
        <f t="shared" si="21"/>
        <v>2.736161146605351</v>
      </c>
    </row>
    <row r="187" spans="31:32" ht="12.75">
      <c r="AE187" s="1">
        <f t="shared" si="20"/>
        <v>-8</v>
      </c>
      <c r="AF187" s="1">
        <f t="shared" si="21"/>
        <v>9.80118763926896E-16</v>
      </c>
    </row>
    <row r="188" spans="31:32" ht="12.75">
      <c r="AE188" s="1">
        <f t="shared" si="20"/>
        <v>-7.517540966287267</v>
      </c>
      <c r="AF188" s="1">
        <f t="shared" si="21"/>
        <v>-2.7361611466053493</v>
      </c>
    </row>
    <row r="189" spans="31:32" ht="12.75">
      <c r="AE189" s="1">
        <f t="shared" si="20"/>
        <v>-6.128355544951824</v>
      </c>
      <c r="AF189" s="1">
        <f t="shared" si="21"/>
        <v>-5.142300877492314</v>
      </c>
    </row>
    <row r="190" spans="31:32" ht="12.75">
      <c r="AE190" s="1">
        <f t="shared" si="20"/>
        <v>-4.0000000000000036</v>
      </c>
      <c r="AF190" s="1">
        <f t="shared" si="21"/>
        <v>-6.928203230275507</v>
      </c>
    </row>
    <row r="191" spans="31:32" ht="12.75">
      <c r="AE191" s="1">
        <f t="shared" si="20"/>
        <v>-1.3891854213354426</v>
      </c>
      <c r="AF191" s="1">
        <f t="shared" si="21"/>
        <v>-7.878462024097664</v>
      </c>
    </row>
    <row r="192" spans="31:32" ht="12.75">
      <c r="AE192" s="1">
        <f t="shared" si="20"/>
        <v>1.3891854213354398</v>
      </c>
      <c r="AF192" s="1">
        <f t="shared" si="21"/>
        <v>-7.878462024097665</v>
      </c>
    </row>
    <row r="193" spans="31:32" ht="12.75">
      <c r="AE193" s="1">
        <f t="shared" si="20"/>
        <v>4.000000000000001</v>
      </c>
      <c r="AF193" s="1">
        <f t="shared" si="21"/>
        <v>-6.928203230275509</v>
      </c>
    </row>
    <row r="194" spans="31:32" ht="12.75">
      <c r="AE194" s="1">
        <f t="shared" si="20"/>
        <v>6.128355544951822</v>
      </c>
      <c r="AF194" s="1">
        <f t="shared" si="21"/>
        <v>-5.142300877492317</v>
      </c>
    </row>
    <row r="195" spans="31:32" ht="12.75">
      <c r="AE195" s="1">
        <f t="shared" si="20"/>
        <v>7.517540966287267</v>
      </c>
      <c r="AF195" s="1">
        <f t="shared" si="21"/>
        <v>-2.736161146605349</v>
      </c>
    </row>
    <row r="196" spans="31:32" ht="12.75">
      <c r="AE196" s="1">
        <f t="shared" si="20"/>
        <v>8</v>
      </c>
      <c r="AF196" s="1">
        <f t="shared" si="21"/>
        <v>-1.960237527853792E-15</v>
      </c>
    </row>
    <row r="197" spans="30:32" ht="12.75">
      <c r="AD197" s="1" t="s">
        <v>11</v>
      </c>
      <c r="AE197" s="1">
        <f aca="true" t="shared" si="22" ref="AE197:AE215">10*$K$13+$AD$198*AB7</f>
        <v>1</v>
      </c>
      <c r="AF197" s="1">
        <f aca="true" t="shared" si="23" ref="AF197:AF215">$AD$198*AC7</f>
        <v>0</v>
      </c>
    </row>
    <row r="198" spans="30:32" ht="12.75">
      <c r="AD198" s="1">
        <f>IF($K$19&lt;10*m,0,$K$19-(10*m))</f>
        <v>1</v>
      </c>
      <c r="AE198" s="1">
        <f t="shared" si="22"/>
        <v>0.9396926207859084</v>
      </c>
      <c r="AF198" s="1">
        <f t="shared" si="23"/>
        <v>0.3420201433256687</v>
      </c>
    </row>
    <row r="199" spans="31:32" ht="12.75">
      <c r="AE199" s="1">
        <f t="shared" si="22"/>
        <v>0.766044443118978</v>
      </c>
      <c r="AF199" s="1">
        <f t="shared" si="23"/>
        <v>0.6427876096865393</v>
      </c>
    </row>
    <row r="200" spans="31:32" ht="12.75">
      <c r="AE200" s="1">
        <f t="shared" si="22"/>
        <v>0.5000000000000001</v>
      </c>
      <c r="AF200" s="1">
        <f t="shared" si="23"/>
        <v>0.8660254037844386</v>
      </c>
    </row>
    <row r="201" spans="31:32" ht="12.75">
      <c r="AE201" s="1">
        <f t="shared" si="22"/>
        <v>0.17364817766693041</v>
      </c>
      <c r="AF201" s="1">
        <f t="shared" si="23"/>
        <v>0.984807753012208</v>
      </c>
    </row>
    <row r="202" spans="31:32" ht="12.75">
      <c r="AE202" s="1">
        <f t="shared" si="22"/>
        <v>-0.1736481776669303</v>
      </c>
      <c r="AF202" s="1">
        <f t="shared" si="23"/>
        <v>0.984807753012208</v>
      </c>
    </row>
    <row r="203" spans="31:32" ht="12.75">
      <c r="AE203" s="1">
        <f t="shared" si="22"/>
        <v>-0.4999999999999998</v>
      </c>
      <c r="AF203" s="1">
        <f t="shared" si="23"/>
        <v>0.8660254037844387</v>
      </c>
    </row>
    <row r="204" spans="31:32" ht="12.75">
      <c r="AE204" s="1">
        <f t="shared" si="22"/>
        <v>-0.7660444431189779</v>
      </c>
      <c r="AF204" s="1">
        <f t="shared" si="23"/>
        <v>0.6427876096865395</v>
      </c>
    </row>
    <row r="205" spans="31:32" ht="12.75">
      <c r="AE205" s="1">
        <f t="shared" si="22"/>
        <v>-0.9396926207859083</v>
      </c>
      <c r="AF205" s="1">
        <f t="shared" si="23"/>
        <v>0.3420201433256689</v>
      </c>
    </row>
    <row r="206" spans="31:32" ht="12.75">
      <c r="AE206" s="1">
        <f t="shared" si="22"/>
        <v>-1</v>
      </c>
      <c r="AF206" s="1">
        <f t="shared" si="23"/>
        <v>1.22514845490862E-16</v>
      </c>
    </row>
    <row r="207" spans="31:32" ht="12.75">
      <c r="AE207" s="1">
        <f t="shared" si="22"/>
        <v>-0.9396926207859084</v>
      </c>
      <c r="AF207" s="1">
        <f t="shared" si="23"/>
        <v>-0.34202014332566866</v>
      </c>
    </row>
    <row r="208" spans="31:32" ht="12.75">
      <c r="AE208" s="1">
        <f t="shared" si="22"/>
        <v>-0.766044443118978</v>
      </c>
      <c r="AF208" s="1">
        <f t="shared" si="23"/>
        <v>-0.6427876096865393</v>
      </c>
    </row>
    <row r="209" spans="31:32" ht="12.75">
      <c r="AE209" s="1">
        <f t="shared" si="22"/>
        <v>-0.5000000000000004</v>
      </c>
      <c r="AF209" s="1">
        <f t="shared" si="23"/>
        <v>-0.8660254037844384</v>
      </c>
    </row>
    <row r="210" spans="31:32" ht="12.75">
      <c r="AE210" s="1">
        <f t="shared" si="22"/>
        <v>-0.17364817766693033</v>
      </c>
      <c r="AF210" s="1">
        <f t="shared" si="23"/>
        <v>-0.984807753012208</v>
      </c>
    </row>
    <row r="211" spans="31:32" ht="12.75">
      <c r="AE211" s="1">
        <f t="shared" si="22"/>
        <v>0.17364817766692997</v>
      </c>
      <c r="AF211" s="1">
        <f t="shared" si="23"/>
        <v>-0.9848077530122081</v>
      </c>
    </row>
    <row r="212" spans="31:32" ht="12.75">
      <c r="AE212" s="1">
        <f t="shared" si="22"/>
        <v>0.5000000000000001</v>
      </c>
      <c r="AF212" s="1">
        <f t="shared" si="23"/>
        <v>-0.8660254037844386</v>
      </c>
    </row>
    <row r="213" spans="31:32" ht="12.75">
      <c r="AE213" s="1">
        <f t="shared" si="22"/>
        <v>0.7660444431189778</v>
      </c>
      <c r="AF213" s="1">
        <f t="shared" si="23"/>
        <v>-0.6427876096865396</v>
      </c>
    </row>
    <row r="214" spans="31:32" ht="12.75">
      <c r="AE214" s="1">
        <f t="shared" si="22"/>
        <v>0.9396926207859084</v>
      </c>
      <c r="AF214" s="1">
        <f t="shared" si="23"/>
        <v>-0.3420201433256686</v>
      </c>
    </row>
    <row r="215" spans="31:32" ht="12.75">
      <c r="AE215" s="1">
        <f t="shared" si="22"/>
        <v>1</v>
      </c>
      <c r="AF215" s="1">
        <f t="shared" si="23"/>
        <v>-2.45029690981724E-16</v>
      </c>
    </row>
    <row r="216" spans="30:32" ht="12.75">
      <c r="AD216" s="1" t="s">
        <v>12</v>
      </c>
      <c r="AE216" s="1">
        <f aca="true" t="shared" si="24" ref="AE216:AE234">11*$K$13+$AD$217*AB7</f>
        <v>0</v>
      </c>
      <c r="AF216" s="1">
        <f aca="true" t="shared" si="25" ref="AF216:AF234">$AD$217*AC7</f>
        <v>0</v>
      </c>
    </row>
    <row r="217" spans="30:32" ht="12.75">
      <c r="AD217" s="1">
        <f>IF($K$19&lt;11*m,0,$K$19-(11*m))</f>
        <v>0</v>
      </c>
      <c r="AE217" s="1">
        <f t="shared" si="24"/>
        <v>0</v>
      </c>
      <c r="AF217" s="1">
        <f t="shared" si="25"/>
        <v>0</v>
      </c>
    </row>
    <row r="218" spans="31:32" ht="12.75">
      <c r="AE218" s="1">
        <f t="shared" si="24"/>
        <v>0</v>
      </c>
      <c r="AF218" s="1">
        <f t="shared" si="25"/>
        <v>0</v>
      </c>
    </row>
    <row r="219" spans="31:32" ht="12.75">
      <c r="AE219" s="1">
        <f t="shared" si="24"/>
        <v>0</v>
      </c>
      <c r="AF219" s="1">
        <f t="shared" si="25"/>
        <v>0</v>
      </c>
    </row>
    <row r="220" spans="31:32" ht="12.75">
      <c r="AE220" s="1">
        <f t="shared" si="24"/>
        <v>0</v>
      </c>
      <c r="AF220" s="1">
        <f t="shared" si="25"/>
        <v>0</v>
      </c>
    </row>
    <row r="221" spans="31:32" ht="12.75">
      <c r="AE221" s="1">
        <f t="shared" si="24"/>
        <v>0</v>
      </c>
      <c r="AF221" s="1">
        <f t="shared" si="25"/>
        <v>0</v>
      </c>
    </row>
    <row r="222" spans="31:32" ht="12.75">
      <c r="AE222" s="1">
        <f t="shared" si="24"/>
        <v>0</v>
      </c>
      <c r="AF222" s="1">
        <f t="shared" si="25"/>
        <v>0</v>
      </c>
    </row>
    <row r="223" spans="31:32" ht="12.75">
      <c r="AE223" s="1">
        <f t="shared" si="24"/>
        <v>0</v>
      </c>
      <c r="AF223" s="1">
        <f t="shared" si="25"/>
        <v>0</v>
      </c>
    </row>
    <row r="224" spans="31:32" ht="12.75">
      <c r="AE224" s="1">
        <f t="shared" si="24"/>
        <v>0</v>
      </c>
      <c r="AF224" s="1">
        <f t="shared" si="25"/>
        <v>0</v>
      </c>
    </row>
    <row r="225" spans="31:32" ht="12.75">
      <c r="AE225" s="1">
        <f t="shared" si="24"/>
        <v>0</v>
      </c>
      <c r="AF225" s="1">
        <f t="shared" si="25"/>
        <v>0</v>
      </c>
    </row>
    <row r="226" spans="31:32" ht="12.75">
      <c r="AE226" s="1">
        <f t="shared" si="24"/>
        <v>0</v>
      </c>
      <c r="AF226" s="1">
        <f t="shared" si="25"/>
        <v>0</v>
      </c>
    </row>
    <row r="227" spans="31:32" ht="12.75">
      <c r="AE227" s="1">
        <f t="shared" si="24"/>
        <v>0</v>
      </c>
      <c r="AF227" s="1">
        <f t="shared" si="25"/>
        <v>0</v>
      </c>
    </row>
    <row r="228" spans="31:32" ht="12.75">
      <c r="AE228" s="1">
        <f t="shared" si="24"/>
        <v>0</v>
      </c>
      <c r="AF228" s="1">
        <f t="shared" si="25"/>
        <v>0</v>
      </c>
    </row>
    <row r="229" spans="31:32" ht="12.75">
      <c r="AE229" s="1">
        <f t="shared" si="24"/>
        <v>0</v>
      </c>
      <c r="AF229" s="1">
        <f t="shared" si="25"/>
        <v>0</v>
      </c>
    </row>
    <row r="230" spans="31:32" ht="12.75">
      <c r="AE230" s="1">
        <f t="shared" si="24"/>
        <v>0</v>
      </c>
      <c r="AF230" s="1">
        <f t="shared" si="25"/>
        <v>0</v>
      </c>
    </row>
    <row r="231" spans="31:32" ht="12.75">
      <c r="AE231" s="1">
        <f t="shared" si="24"/>
        <v>0</v>
      </c>
      <c r="AF231" s="1">
        <f t="shared" si="25"/>
        <v>0</v>
      </c>
    </row>
    <row r="232" spans="31:32" ht="12.75">
      <c r="AE232" s="1">
        <f t="shared" si="24"/>
        <v>0</v>
      </c>
      <c r="AF232" s="1">
        <f t="shared" si="25"/>
        <v>0</v>
      </c>
    </row>
    <row r="233" spans="31:32" ht="12.75">
      <c r="AE233" s="1">
        <f t="shared" si="24"/>
        <v>0</v>
      </c>
      <c r="AF233" s="1">
        <f t="shared" si="25"/>
        <v>0</v>
      </c>
    </row>
    <row r="234" spans="31:32" ht="12.75">
      <c r="AE234" s="1">
        <f t="shared" si="24"/>
        <v>0</v>
      </c>
      <c r="AF234" s="1">
        <f t="shared" si="25"/>
        <v>0</v>
      </c>
    </row>
    <row r="235" spans="30:32" ht="12.75">
      <c r="AD235" s="1" t="s">
        <v>13</v>
      </c>
      <c r="AE235" s="1">
        <f aca="true" t="shared" si="26" ref="AE235:AE253">12*$K$13+$AD$236*AB7</f>
        <v>0</v>
      </c>
      <c r="AF235" s="1">
        <f aca="true" t="shared" si="27" ref="AF235:AF253">$AD$236*AC7</f>
        <v>0</v>
      </c>
    </row>
    <row r="236" spans="29:32" ht="12.75">
      <c r="AC236" s="1">
        <v>12</v>
      </c>
      <c r="AD236" s="1">
        <f>IF($K$19&lt;AC236*m,0,$K$19-(AC236*m))</f>
        <v>0</v>
      </c>
      <c r="AE236" s="1">
        <f t="shared" si="26"/>
        <v>0</v>
      </c>
      <c r="AF236" s="1">
        <f t="shared" si="27"/>
        <v>0</v>
      </c>
    </row>
    <row r="237" spans="31:32" ht="12.75">
      <c r="AE237" s="1">
        <f t="shared" si="26"/>
        <v>0</v>
      </c>
      <c r="AF237" s="1">
        <f t="shared" si="27"/>
        <v>0</v>
      </c>
    </row>
    <row r="238" spans="31:32" ht="12.75">
      <c r="AE238" s="1">
        <f t="shared" si="26"/>
        <v>0</v>
      </c>
      <c r="AF238" s="1">
        <f t="shared" si="27"/>
        <v>0</v>
      </c>
    </row>
    <row r="239" spans="31:32" ht="12.75">
      <c r="AE239" s="1">
        <f t="shared" si="26"/>
        <v>0</v>
      </c>
      <c r="AF239" s="1">
        <f t="shared" si="27"/>
        <v>0</v>
      </c>
    </row>
    <row r="240" spans="31:32" ht="12.75">
      <c r="AE240" s="1">
        <f t="shared" si="26"/>
        <v>0</v>
      </c>
      <c r="AF240" s="1">
        <f t="shared" si="27"/>
        <v>0</v>
      </c>
    </row>
    <row r="241" spans="31:32" ht="12.75">
      <c r="AE241" s="1">
        <f t="shared" si="26"/>
        <v>0</v>
      </c>
      <c r="AF241" s="1">
        <f t="shared" si="27"/>
        <v>0</v>
      </c>
    </row>
    <row r="242" spans="31:32" ht="12.75">
      <c r="AE242" s="1">
        <f t="shared" si="26"/>
        <v>0</v>
      </c>
      <c r="AF242" s="1">
        <f t="shared" si="27"/>
        <v>0</v>
      </c>
    </row>
    <row r="243" spans="31:32" ht="12.75">
      <c r="AE243" s="1">
        <f t="shared" si="26"/>
        <v>0</v>
      </c>
      <c r="AF243" s="1">
        <f t="shared" si="27"/>
        <v>0</v>
      </c>
    </row>
    <row r="244" spans="31:32" ht="12.75">
      <c r="AE244" s="1">
        <f t="shared" si="26"/>
        <v>0</v>
      </c>
      <c r="AF244" s="1">
        <f t="shared" si="27"/>
        <v>0</v>
      </c>
    </row>
    <row r="245" spans="31:32" ht="12.75">
      <c r="AE245" s="1">
        <f t="shared" si="26"/>
        <v>0</v>
      </c>
      <c r="AF245" s="1">
        <f t="shared" si="27"/>
        <v>0</v>
      </c>
    </row>
    <row r="246" spans="31:32" ht="12.75">
      <c r="AE246" s="1">
        <f t="shared" si="26"/>
        <v>0</v>
      </c>
      <c r="AF246" s="1">
        <f t="shared" si="27"/>
        <v>0</v>
      </c>
    </row>
    <row r="247" spans="31:32" ht="12.75">
      <c r="AE247" s="1">
        <f t="shared" si="26"/>
        <v>0</v>
      </c>
      <c r="AF247" s="1">
        <f t="shared" si="27"/>
        <v>0</v>
      </c>
    </row>
    <row r="248" spans="31:32" ht="12.75">
      <c r="AE248" s="1">
        <f t="shared" si="26"/>
        <v>0</v>
      </c>
      <c r="AF248" s="1">
        <f t="shared" si="27"/>
        <v>0</v>
      </c>
    </row>
    <row r="249" spans="31:32" ht="12.75">
      <c r="AE249" s="1">
        <f t="shared" si="26"/>
        <v>0</v>
      </c>
      <c r="AF249" s="1">
        <f t="shared" si="27"/>
        <v>0</v>
      </c>
    </row>
    <row r="250" spans="31:32" ht="12.75">
      <c r="AE250" s="1">
        <f t="shared" si="26"/>
        <v>0</v>
      </c>
      <c r="AF250" s="1">
        <f t="shared" si="27"/>
        <v>0</v>
      </c>
    </row>
    <row r="251" spans="31:32" ht="12.75">
      <c r="AE251" s="1">
        <f t="shared" si="26"/>
        <v>0</v>
      </c>
      <c r="AF251" s="1">
        <f t="shared" si="27"/>
        <v>0</v>
      </c>
    </row>
    <row r="252" spans="31:32" ht="12.75">
      <c r="AE252" s="1">
        <f t="shared" si="26"/>
        <v>0</v>
      </c>
      <c r="AF252" s="1">
        <f t="shared" si="27"/>
        <v>0</v>
      </c>
    </row>
    <row r="253" spans="31:32" ht="12.75">
      <c r="AE253" s="1">
        <f t="shared" si="26"/>
        <v>0</v>
      </c>
      <c r="AF253" s="1">
        <f t="shared" si="27"/>
        <v>0</v>
      </c>
    </row>
    <row r="254" spans="30:32" ht="12.75">
      <c r="AD254" s="1" t="s">
        <v>14</v>
      </c>
      <c r="AE254" s="1">
        <f aca="true" t="shared" si="28" ref="AE254:AE272">13*$K$13+$AD$255*AB7</f>
        <v>0</v>
      </c>
      <c r="AF254" s="1">
        <f aca="true" t="shared" si="29" ref="AF254:AF272">$AD$255*AC7</f>
        <v>0</v>
      </c>
    </row>
    <row r="255" spans="29:32" ht="12.75">
      <c r="AC255" s="1">
        <v>13</v>
      </c>
      <c r="AD255" s="1">
        <f>IF($K$19&lt;AC255*m,0,$K$19-(AC255*m))</f>
        <v>0</v>
      </c>
      <c r="AE255" s="1">
        <f t="shared" si="28"/>
        <v>0</v>
      </c>
      <c r="AF255" s="1">
        <f t="shared" si="29"/>
        <v>0</v>
      </c>
    </row>
    <row r="256" spans="31:32" ht="12.75">
      <c r="AE256" s="1">
        <f t="shared" si="28"/>
        <v>0</v>
      </c>
      <c r="AF256" s="1">
        <f t="shared" si="29"/>
        <v>0</v>
      </c>
    </row>
    <row r="257" spans="31:32" ht="12.75">
      <c r="AE257" s="1">
        <f t="shared" si="28"/>
        <v>0</v>
      </c>
      <c r="AF257" s="1">
        <f t="shared" si="29"/>
        <v>0</v>
      </c>
    </row>
    <row r="258" spans="31:32" ht="12.75">
      <c r="AE258" s="1">
        <f t="shared" si="28"/>
        <v>0</v>
      </c>
      <c r="AF258" s="1">
        <f t="shared" si="29"/>
        <v>0</v>
      </c>
    </row>
    <row r="259" spans="31:32" ht="12.75">
      <c r="AE259" s="1">
        <f t="shared" si="28"/>
        <v>0</v>
      </c>
      <c r="AF259" s="1">
        <f t="shared" si="29"/>
        <v>0</v>
      </c>
    </row>
    <row r="260" spans="31:32" ht="12.75">
      <c r="AE260" s="1">
        <f t="shared" si="28"/>
        <v>0</v>
      </c>
      <c r="AF260" s="1">
        <f t="shared" si="29"/>
        <v>0</v>
      </c>
    </row>
    <row r="261" spans="31:32" ht="12.75">
      <c r="AE261" s="1">
        <f t="shared" si="28"/>
        <v>0</v>
      </c>
      <c r="AF261" s="1">
        <f t="shared" si="29"/>
        <v>0</v>
      </c>
    </row>
    <row r="262" spans="31:32" ht="12.75">
      <c r="AE262" s="1">
        <f t="shared" si="28"/>
        <v>0</v>
      </c>
      <c r="AF262" s="1">
        <f t="shared" si="29"/>
        <v>0</v>
      </c>
    </row>
    <row r="263" spans="31:32" ht="12.75">
      <c r="AE263" s="1">
        <f t="shared" si="28"/>
        <v>0</v>
      </c>
      <c r="AF263" s="1">
        <f t="shared" si="29"/>
        <v>0</v>
      </c>
    </row>
    <row r="264" spans="31:32" ht="12.75">
      <c r="AE264" s="1">
        <f t="shared" si="28"/>
        <v>0</v>
      </c>
      <c r="AF264" s="1">
        <f t="shared" si="29"/>
        <v>0</v>
      </c>
    </row>
    <row r="265" spans="31:32" ht="12.75">
      <c r="AE265" s="1">
        <f t="shared" si="28"/>
        <v>0</v>
      </c>
      <c r="AF265" s="1">
        <f t="shared" si="29"/>
        <v>0</v>
      </c>
    </row>
    <row r="266" spans="31:32" ht="12.75">
      <c r="AE266" s="1">
        <f t="shared" si="28"/>
        <v>0</v>
      </c>
      <c r="AF266" s="1">
        <f t="shared" si="29"/>
        <v>0</v>
      </c>
    </row>
    <row r="267" spans="31:32" ht="12.75">
      <c r="AE267" s="1">
        <f t="shared" si="28"/>
        <v>0</v>
      </c>
      <c r="AF267" s="1">
        <f t="shared" si="29"/>
        <v>0</v>
      </c>
    </row>
    <row r="268" spans="31:32" ht="12.75">
      <c r="AE268" s="1">
        <f t="shared" si="28"/>
        <v>0</v>
      </c>
      <c r="AF268" s="1">
        <f t="shared" si="29"/>
        <v>0</v>
      </c>
    </row>
    <row r="269" spans="31:32" ht="12.75">
      <c r="AE269" s="1">
        <f t="shared" si="28"/>
        <v>0</v>
      </c>
      <c r="AF269" s="1">
        <f t="shared" si="29"/>
        <v>0</v>
      </c>
    </row>
    <row r="270" spans="31:32" ht="12.75">
      <c r="AE270" s="1">
        <f t="shared" si="28"/>
        <v>0</v>
      </c>
      <c r="AF270" s="1">
        <f t="shared" si="29"/>
        <v>0</v>
      </c>
    </row>
    <row r="271" spans="31:32" ht="12.75">
      <c r="AE271" s="1">
        <f t="shared" si="28"/>
        <v>0</v>
      </c>
      <c r="AF271" s="1">
        <f t="shared" si="29"/>
        <v>0</v>
      </c>
    </row>
    <row r="272" spans="31:32" ht="12.75">
      <c r="AE272" s="1">
        <f t="shared" si="28"/>
        <v>0</v>
      </c>
      <c r="AF272" s="1">
        <f t="shared" si="29"/>
        <v>0</v>
      </c>
    </row>
    <row r="273" spans="30:32" ht="12.75">
      <c r="AD273" s="1" t="s">
        <v>15</v>
      </c>
      <c r="AE273" s="1">
        <f aca="true" t="shared" si="30" ref="AE273:AE291">14*$K$13+$AD$274*AB7</f>
        <v>0</v>
      </c>
      <c r="AF273" s="1">
        <f aca="true" t="shared" si="31" ref="AF273:AF291">$AD$274*AC7</f>
        <v>0</v>
      </c>
    </row>
    <row r="274" spans="29:32" ht="12.75">
      <c r="AC274" s="1">
        <v>14</v>
      </c>
      <c r="AD274" s="1">
        <f>IF($K$19&lt;AC274*m,0,$K$19-(AC274*m))</f>
        <v>0</v>
      </c>
      <c r="AE274" s="1">
        <f t="shared" si="30"/>
        <v>0</v>
      </c>
      <c r="AF274" s="1">
        <f t="shared" si="31"/>
        <v>0</v>
      </c>
    </row>
    <row r="275" spans="31:32" ht="12.75">
      <c r="AE275" s="1">
        <f t="shared" si="30"/>
        <v>0</v>
      </c>
      <c r="AF275" s="1">
        <f t="shared" si="31"/>
        <v>0</v>
      </c>
    </row>
    <row r="276" spans="31:32" ht="12.75">
      <c r="AE276" s="1">
        <f t="shared" si="30"/>
        <v>0</v>
      </c>
      <c r="AF276" s="1">
        <f t="shared" si="31"/>
        <v>0</v>
      </c>
    </row>
    <row r="277" spans="31:32" ht="12.75">
      <c r="AE277" s="1">
        <f t="shared" si="30"/>
        <v>0</v>
      </c>
      <c r="AF277" s="1">
        <f t="shared" si="31"/>
        <v>0</v>
      </c>
    </row>
    <row r="278" spans="31:32" ht="12.75">
      <c r="AE278" s="1">
        <f t="shared" si="30"/>
        <v>0</v>
      </c>
      <c r="AF278" s="1">
        <f t="shared" si="31"/>
        <v>0</v>
      </c>
    </row>
    <row r="279" spans="31:32" ht="12.75">
      <c r="AE279" s="1">
        <f t="shared" si="30"/>
        <v>0</v>
      </c>
      <c r="AF279" s="1">
        <f t="shared" si="31"/>
        <v>0</v>
      </c>
    </row>
    <row r="280" spans="31:32" ht="12.75">
      <c r="AE280" s="1">
        <f t="shared" si="30"/>
        <v>0</v>
      </c>
      <c r="AF280" s="1">
        <f t="shared" si="31"/>
        <v>0</v>
      </c>
    </row>
    <row r="281" spans="31:32" ht="12.75">
      <c r="AE281" s="1">
        <f t="shared" si="30"/>
        <v>0</v>
      </c>
      <c r="AF281" s="1">
        <f t="shared" si="31"/>
        <v>0</v>
      </c>
    </row>
    <row r="282" spans="31:32" ht="12.75">
      <c r="AE282" s="1">
        <f t="shared" si="30"/>
        <v>0</v>
      </c>
      <c r="AF282" s="1">
        <f t="shared" si="31"/>
        <v>0</v>
      </c>
    </row>
    <row r="283" spans="31:32" ht="12.75">
      <c r="AE283" s="1">
        <f t="shared" si="30"/>
        <v>0</v>
      </c>
      <c r="AF283" s="1">
        <f t="shared" si="31"/>
        <v>0</v>
      </c>
    </row>
    <row r="284" spans="31:32" ht="12.75">
      <c r="AE284" s="1">
        <f t="shared" si="30"/>
        <v>0</v>
      </c>
      <c r="AF284" s="1">
        <f t="shared" si="31"/>
        <v>0</v>
      </c>
    </row>
    <row r="285" spans="31:32" ht="12.75">
      <c r="AE285" s="1">
        <f t="shared" si="30"/>
        <v>0</v>
      </c>
      <c r="AF285" s="1">
        <f t="shared" si="31"/>
        <v>0</v>
      </c>
    </row>
    <row r="286" spans="31:32" ht="12.75">
      <c r="AE286" s="1">
        <f t="shared" si="30"/>
        <v>0</v>
      </c>
      <c r="AF286" s="1">
        <f t="shared" si="31"/>
        <v>0</v>
      </c>
    </row>
    <row r="287" spans="31:32" ht="12.75">
      <c r="AE287" s="1">
        <f t="shared" si="30"/>
        <v>0</v>
      </c>
      <c r="AF287" s="1">
        <f t="shared" si="31"/>
        <v>0</v>
      </c>
    </row>
    <row r="288" spans="31:32" ht="12.75">
      <c r="AE288" s="1">
        <f t="shared" si="30"/>
        <v>0</v>
      </c>
      <c r="AF288" s="1">
        <f t="shared" si="31"/>
        <v>0</v>
      </c>
    </row>
    <row r="289" spans="31:32" ht="12.75">
      <c r="AE289" s="1">
        <f t="shared" si="30"/>
        <v>0</v>
      </c>
      <c r="AF289" s="1">
        <f t="shared" si="31"/>
        <v>0</v>
      </c>
    </row>
    <row r="290" spans="31:32" ht="12.75">
      <c r="AE290" s="1">
        <f t="shared" si="30"/>
        <v>0</v>
      </c>
      <c r="AF290" s="1">
        <f t="shared" si="31"/>
        <v>0</v>
      </c>
    </row>
    <row r="291" spans="31:32" ht="12.75">
      <c r="AE291" s="1">
        <f t="shared" si="30"/>
        <v>0</v>
      </c>
      <c r="AF291" s="1">
        <f t="shared" si="31"/>
        <v>0</v>
      </c>
    </row>
    <row r="292" spans="30:32" ht="12.75">
      <c r="AD292" s="1" t="s">
        <v>16</v>
      </c>
      <c r="AE292" s="1">
        <f aca="true" t="shared" si="32" ref="AE292:AE310">15*$K$13+$AD$293*AB7</f>
        <v>0</v>
      </c>
      <c r="AF292" s="1">
        <f aca="true" t="shared" si="33" ref="AF292:AF310">$AD$293*AC7</f>
        <v>0</v>
      </c>
    </row>
    <row r="293" spans="29:32" ht="12.75">
      <c r="AC293" s="1">
        <v>15</v>
      </c>
      <c r="AD293" s="1">
        <f>IF($K$19&lt;AC293*m,0,$K$19-(AC293*m))</f>
        <v>0</v>
      </c>
      <c r="AE293" s="1">
        <f t="shared" si="32"/>
        <v>0</v>
      </c>
      <c r="AF293" s="1">
        <f t="shared" si="33"/>
        <v>0</v>
      </c>
    </row>
    <row r="294" spans="31:32" ht="12.75">
      <c r="AE294" s="1">
        <f t="shared" si="32"/>
        <v>0</v>
      </c>
      <c r="AF294" s="1">
        <f t="shared" si="33"/>
        <v>0</v>
      </c>
    </row>
    <row r="295" spans="31:32" ht="12.75">
      <c r="AE295" s="1">
        <f t="shared" si="32"/>
        <v>0</v>
      </c>
      <c r="AF295" s="1">
        <f t="shared" si="33"/>
        <v>0</v>
      </c>
    </row>
    <row r="296" spans="31:32" ht="12.75">
      <c r="AE296" s="1">
        <f t="shared" si="32"/>
        <v>0</v>
      </c>
      <c r="AF296" s="1">
        <f t="shared" si="33"/>
        <v>0</v>
      </c>
    </row>
    <row r="297" spans="31:32" ht="12.75">
      <c r="AE297" s="1">
        <f t="shared" si="32"/>
        <v>0</v>
      </c>
      <c r="AF297" s="1">
        <f t="shared" si="33"/>
        <v>0</v>
      </c>
    </row>
    <row r="298" spans="31:32" ht="12.75">
      <c r="AE298" s="1">
        <f t="shared" si="32"/>
        <v>0</v>
      </c>
      <c r="AF298" s="1">
        <f t="shared" si="33"/>
        <v>0</v>
      </c>
    </row>
    <row r="299" spans="31:32" ht="12.75">
      <c r="AE299" s="1">
        <f t="shared" si="32"/>
        <v>0</v>
      </c>
      <c r="AF299" s="1">
        <f t="shared" si="33"/>
        <v>0</v>
      </c>
    </row>
    <row r="300" spans="31:32" ht="12.75">
      <c r="AE300" s="1">
        <f t="shared" si="32"/>
        <v>0</v>
      </c>
      <c r="AF300" s="1">
        <f t="shared" si="33"/>
        <v>0</v>
      </c>
    </row>
    <row r="301" spans="31:32" ht="12.75">
      <c r="AE301" s="1">
        <f t="shared" si="32"/>
        <v>0</v>
      </c>
      <c r="AF301" s="1">
        <f t="shared" si="33"/>
        <v>0</v>
      </c>
    </row>
    <row r="302" spans="31:32" ht="12.75">
      <c r="AE302" s="1">
        <f t="shared" si="32"/>
        <v>0</v>
      </c>
      <c r="AF302" s="1">
        <f t="shared" si="33"/>
        <v>0</v>
      </c>
    </row>
    <row r="303" spans="31:32" ht="12.75">
      <c r="AE303" s="1">
        <f t="shared" si="32"/>
        <v>0</v>
      </c>
      <c r="AF303" s="1">
        <f t="shared" si="33"/>
        <v>0</v>
      </c>
    </row>
    <row r="304" spans="31:32" ht="12.75">
      <c r="AE304" s="1">
        <f t="shared" si="32"/>
        <v>0</v>
      </c>
      <c r="AF304" s="1">
        <f t="shared" si="33"/>
        <v>0</v>
      </c>
    </row>
    <row r="305" spans="31:32" ht="12.75">
      <c r="AE305" s="1">
        <f t="shared" si="32"/>
        <v>0</v>
      </c>
      <c r="AF305" s="1">
        <f t="shared" si="33"/>
        <v>0</v>
      </c>
    </row>
    <row r="306" spans="31:32" ht="12.75">
      <c r="AE306" s="1">
        <f t="shared" si="32"/>
        <v>0</v>
      </c>
      <c r="AF306" s="1">
        <f t="shared" si="33"/>
        <v>0</v>
      </c>
    </row>
    <row r="307" spans="31:32" ht="12.75">
      <c r="AE307" s="1">
        <f t="shared" si="32"/>
        <v>0</v>
      </c>
      <c r="AF307" s="1">
        <f t="shared" si="33"/>
        <v>0</v>
      </c>
    </row>
    <row r="308" spans="31:32" ht="12.75">
      <c r="AE308" s="1">
        <f t="shared" si="32"/>
        <v>0</v>
      </c>
      <c r="AF308" s="1">
        <f t="shared" si="33"/>
        <v>0</v>
      </c>
    </row>
    <row r="309" spans="31:32" ht="12.75">
      <c r="AE309" s="1">
        <f t="shared" si="32"/>
        <v>0</v>
      </c>
      <c r="AF309" s="1">
        <f t="shared" si="33"/>
        <v>0</v>
      </c>
    </row>
    <row r="310" spans="31:32" ht="12.75">
      <c r="AE310" s="1">
        <f t="shared" si="32"/>
        <v>0</v>
      </c>
      <c r="AF310" s="1">
        <f t="shared" si="33"/>
        <v>0</v>
      </c>
    </row>
    <row r="311" spans="30:32" ht="12.75">
      <c r="AD311" s="1" t="s">
        <v>17</v>
      </c>
      <c r="AE311" s="1">
        <f aca="true" t="shared" si="34" ref="AE311:AE329">16*$K$13+$AD$312*AB7</f>
        <v>0</v>
      </c>
      <c r="AF311" s="1">
        <f aca="true" t="shared" si="35" ref="AF311:AF329">$AD$312*AC7</f>
        <v>0</v>
      </c>
    </row>
    <row r="312" spans="29:32" ht="12.75">
      <c r="AC312" s="1">
        <v>16</v>
      </c>
      <c r="AD312" s="1">
        <f>IF($K$19&lt;AC312*m,0,$K$19-(AC312*m))</f>
        <v>0</v>
      </c>
      <c r="AE312" s="1">
        <f t="shared" si="34"/>
        <v>0</v>
      </c>
      <c r="AF312" s="1">
        <f t="shared" si="35"/>
        <v>0</v>
      </c>
    </row>
    <row r="313" spans="31:32" ht="12.75">
      <c r="AE313" s="1">
        <f t="shared" si="34"/>
        <v>0</v>
      </c>
      <c r="AF313" s="1">
        <f t="shared" si="35"/>
        <v>0</v>
      </c>
    </row>
    <row r="314" spans="31:32" ht="12.75">
      <c r="AE314" s="1">
        <f t="shared" si="34"/>
        <v>0</v>
      </c>
      <c r="AF314" s="1">
        <f t="shared" si="35"/>
        <v>0</v>
      </c>
    </row>
    <row r="315" spans="31:32" ht="12.75">
      <c r="AE315" s="1">
        <f t="shared" si="34"/>
        <v>0</v>
      </c>
      <c r="AF315" s="1">
        <f t="shared" si="35"/>
        <v>0</v>
      </c>
    </row>
    <row r="316" spans="31:32" ht="12.75">
      <c r="AE316" s="1">
        <f t="shared" si="34"/>
        <v>0</v>
      </c>
      <c r="AF316" s="1">
        <f t="shared" si="35"/>
        <v>0</v>
      </c>
    </row>
    <row r="317" spans="31:32" ht="12.75">
      <c r="AE317" s="1">
        <f t="shared" si="34"/>
        <v>0</v>
      </c>
      <c r="AF317" s="1">
        <f t="shared" si="35"/>
        <v>0</v>
      </c>
    </row>
    <row r="318" spans="31:32" ht="12.75">
      <c r="AE318" s="1">
        <f t="shared" si="34"/>
        <v>0</v>
      </c>
      <c r="AF318" s="1">
        <f t="shared" si="35"/>
        <v>0</v>
      </c>
    </row>
    <row r="319" spans="31:32" ht="12.75">
      <c r="AE319" s="1">
        <f t="shared" si="34"/>
        <v>0</v>
      </c>
      <c r="AF319" s="1">
        <f t="shared" si="35"/>
        <v>0</v>
      </c>
    </row>
    <row r="320" spans="31:32" ht="12.75">
      <c r="AE320" s="1">
        <f t="shared" si="34"/>
        <v>0</v>
      </c>
      <c r="AF320" s="1">
        <f t="shared" si="35"/>
        <v>0</v>
      </c>
    </row>
    <row r="321" spans="31:32" ht="12.75">
      <c r="AE321" s="1">
        <f t="shared" si="34"/>
        <v>0</v>
      </c>
      <c r="AF321" s="1">
        <f t="shared" si="35"/>
        <v>0</v>
      </c>
    </row>
    <row r="322" spans="31:32" ht="12.75">
      <c r="AE322" s="1">
        <f t="shared" si="34"/>
        <v>0</v>
      </c>
      <c r="AF322" s="1">
        <f t="shared" si="35"/>
        <v>0</v>
      </c>
    </row>
    <row r="323" spans="31:32" ht="12.75">
      <c r="AE323" s="1">
        <f t="shared" si="34"/>
        <v>0</v>
      </c>
      <c r="AF323" s="1">
        <f t="shared" si="35"/>
        <v>0</v>
      </c>
    </row>
    <row r="324" spans="31:32" ht="12.75">
      <c r="AE324" s="1">
        <f t="shared" si="34"/>
        <v>0</v>
      </c>
      <c r="AF324" s="1">
        <f t="shared" si="35"/>
        <v>0</v>
      </c>
    </row>
    <row r="325" spans="31:32" ht="12.75">
      <c r="AE325" s="1">
        <f t="shared" si="34"/>
        <v>0</v>
      </c>
      <c r="AF325" s="1">
        <f t="shared" si="35"/>
        <v>0</v>
      </c>
    </row>
    <row r="326" spans="31:32" ht="12.75">
      <c r="AE326" s="1">
        <f t="shared" si="34"/>
        <v>0</v>
      </c>
      <c r="AF326" s="1">
        <f t="shared" si="35"/>
        <v>0</v>
      </c>
    </row>
    <row r="327" spans="31:32" ht="12.75">
      <c r="AE327" s="1">
        <f t="shared" si="34"/>
        <v>0</v>
      </c>
      <c r="AF327" s="1">
        <f t="shared" si="35"/>
        <v>0</v>
      </c>
    </row>
    <row r="328" spans="31:32" ht="12.75">
      <c r="AE328" s="1">
        <f t="shared" si="34"/>
        <v>0</v>
      </c>
      <c r="AF328" s="1">
        <f t="shared" si="35"/>
        <v>0</v>
      </c>
    </row>
    <row r="329" spans="31:32" ht="12.75">
      <c r="AE329" s="1">
        <f t="shared" si="34"/>
        <v>0</v>
      </c>
      <c r="AF329" s="1">
        <f t="shared" si="35"/>
        <v>0</v>
      </c>
    </row>
    <row r="330" spans="30:32" ht="12.75">
      <c r="AD330" s="1" t="s">
        <v>18</v>
      </c>
      <c r="AE330" s="1">
        <f aca="true" t="shared" si="36" ref="AE330:AE348">17*$K$13+$AD$331*AB7</f>
        <v>0</v>
      </c>
      <c r="AF330" s="1">
        <f aca="true" t="shared" si="37" ref="AF330:AF348">$AD$331*AC7</f>
        <v>0</v>
      </c>
    </row>
    <row r="331" spans="29:32" ht="12.75">
      <c r="AC331" s="1">
        <v>17</v>
      </c>
      <c r="AD331" s="1">
        <f>IF($K$19&lt;AC331*m,0,$K$19-(AC331*m))</f>
        <v>0</v>
      </c>
      <c r="AE331" s="1">
        <f t="shared" si="36"/>
        <v>0</v>
      </c>
      <c r="AF331" s="1">
        <f t="shared" si="37"/>
        <v>0</v>
      </c>
    </row>
    <row r="332" spans="31:32" ht="12.75">
      <c r="AE332" s="1">
        <f t="shared" si="36"/>
        <v>0</v>
      </c>
      <c r="AF332" s="1">
        <f t="shared" si="37"/>
        <v>0</v>
      </c>
    </row>
    <row r="333" spans="31:32" ht="12.75">
      <c r="AE333" s="1">
        <f t="shared" si="36"/>
        <v>0</v>
      </c>
      <c r="AF333" s="1">
        <f t="shared" si="37"/>
        <v>0</v>
      </c>
    </row>
    <row r="334" spans="31:32" ht="12.75">
      <c r="AE334" s="1">
        <f t="shared" si="36"/>
        <v>0</v>
      </c>
      <c r="AF334" s="1">
        <f t="shared" si="37"/>
        <v>0</v>
      </c>
    </row>
    <row r="335" spans="31:32" ht="12.75">
      <c r="AE335" s="1">
        <f t="shared" si="36"/>
        <v>0</v>
      </c>
      <c r="AF335" s="1">
        <f t="shared" si="37"/>
        <v>0</v>
      </c>
    </row>
    <row r="336" spans="31:32" ht="12.75">
      <c r="AE336" s="1">
        <f t="shared" si="36"/>
        <v>0</v>
      </c>
      <c r="AF336" s="1">
        <f t="shared" si="37"/>
        <v>0</v>
      </c>
    </row>
    <row r="337" spans="31:32" ht="12.75">
      <c r="AE337" s="1">
        <f t="shared" si="36"/>
        <v>0</v>
      </c>
      <c r="AF337" s="1">
        <f t="shared" si="37"/>
        <v>0</v>
      </c>
    </row>
    <row r="338" spans="31:32" ht="12.75">
      <c r="AE338" s="1">
        <f t="shared" si="36"/>
        <v>0</v>
      </c>
      <c r="AF338" s="1">
        <f t="shared" si="37"/>
        <v>0</v>
      </c>
    </row>
    <row r="339" spans="31:32" ht="12.75">
      <c r="AE339" s="1">
        <f t="shared" si="36"/>
        <v>0</v>
      </c>
      <c r="AF339" s="1">
        <f t="shared" si="37"/>
        <v>0</v>
      </c>
    </row>
    <row r="340" spans="31:32" ht="12.75">
      <c r="AE340" s="1">
        <f t="shared" si="36"/>
        <v>0</v>
      </c>
      <c r="AF340" s="1">
        <f t="shared" si="37"/>
        <v>0</v>
      </c>
    </row>
    <row r="341" spans="31:32" ht="12.75">
      <c r="AE341" s="1">
        <f t="shared" si="36"/>
        <v>0</v>
      </c>
      <c r="AF341" s="1">
        <f t="shared" si="37"/>
        <v>0</v>
      </c>
    </row>
    <row r="342" spans="31:32" ht="12.75">
      <c r="AE342" s="1">
        <f t="shared" si="36"/>
        <v>0</v>
      </c>
      <c r="AF342" s="1">
        <f t="shared" si="37"/>
        <v>0</v>
      </c>
    </row>
    <row r="343" spans="31:32" ht="12.75">
      <c r="AE343" s="1">
        <f t="shared" si="36"/>
        <v>0</v>
      </c>
      <c r="AF343" s="1">
        <f t="shared" si="37"/>
        <v>0</v>
      </c>
    </row>
    <row r="344" spans="31:32" ht="12.75">
      <c r="AE344" s="1">
        <f t="shared" si="36"/>
        <v>0</v>
      </c>
      <c r="AF344" s="1">
        <f t="shared" si="37"/>
        <v>0</v>
      </c>
    </row>
    <row r="345" spans="31:32" ht="12.75">
      <c r="AE345" s="1">
        <f t="shared" si="36"/>
        <v>0</v>
      </c>
      <c r="AF345" s="1">
        <f t="shared" si="37"/>
        <v>0</v>
      </c>
    </row>
    <row r="346" spans="31:32" ht="12.75">
      <c r="AE346" s="1">
        <f t="shared" si="36"/>
        <v>0</v>
      </c>
      <c r="AF346" s="1">
        <f t="shared" si="37"/>
        <v>0</v>
      </c>
    </row>
    <row r="347" spans="31:32" ht="12.75">
      <c r="AE347" s="1">
        <f t="shared" si="36"/>
        <v>0</v>
      </c>
      <c r="AF347" s="1">
        <f t="shared" si="37"/>
        <v>0</v>
      </c>
    </row>
    <row r="348" spans="31:32" ht="12.75">
      <c r="AE348" s="1">
        <f t="shared" si="36"/>
        <v>0</v>
      </c>
      <c r="AF348" s="1">
        <f t="shared" si="37"/>
        <v>0</v>
      </c>
    </row>
    <row r="349" spans="30:32" ht="12.75">
      <c r="AD349" s="1" t="s">
        <v>19</v>
      </c>
      <c r="AE349" s="1">
        <f aca="true" t="shared" si="38" ref="AE349:AE367">18*$K$13+$AD$350*AB7</f>
        <v>0</v>
      </c>
      <c r="AF349" s="1">
        <f aca="true" t="shared" si="39" ref="AF349:AF367">$AD$350*AC7</f>
        <v>0</v>
      </c>
    </row>
    <row r="350" spans="29:32" ht="12.75">
      <c r="AC350" s="1">
        <v>18</v>
      </c>
      <c r="AD350" s="1">
        <f>IF($K$19&lt;AC350*m,0,$K$19-(AC350*m))</f>
        <v>0</v>
      </c>
      <c r="AE350" s="1">
        <f t="shared" si="38"/>
        <v>0</v>
      </c>
      <c r="AF350" s="1">
        <f t="shared" si="39"/>
        <v>0</v>
      </c>
    </row>
    <row r="351" spans="31:32" ht="12.75">
      <c r="AE351" s="1">
        <f t="shared" si="38"/>
        <v>0</v>
      </c>
      <c r="AF351" s="1">
        <f t="shared" si="39"/>
        <v>0</v>
      </c>
    </row>
    <row r="352" spans="31:32" ht="12.75">
      <c r="AE352" s="1">
        <f t="shared" si="38"/>
        <v>0</v>
      </c>
      <c r="AF352" s="1">
        <f t="shared" si="39"/>
        <v>0</v>
      </c>
    </row>
    <row r="353" spans="31:32" ht="12.75">
      <c r="AE353" s="1">
        <f t="shared" si="38"/>
        <v>0</v>
      </c>
      <c r="AF353" s="1">
        <f t="shared" si="39"/>
        <v>0</v>
      </c>
    </row>
    <row r="354" spans="31:32" ht="12.75">
      <c r="AE354" s="1">
        <f t="shared" si="38"/>
        <v>0</v>
      </c>
      <c r="AF354" s="1">
        <f t="shared" si="39"/>
        <v>0</v>
      </c>
    </row>
    <row r="355" spans="31:32" ht="12.75">
      <c r="AE355" s="1">
        <f t="shared" si="38"/>
        <v>0</v>
      </c>
      <c r="AF355" s="1">
        <f t="shared" si="39"/>
        <v>0</v>
      </c>
    </row>
    <row r="356" spans="31:32" ht="12.75">
      <c r="AE356" s="1">
        <f t="shared" si="38"/>
        <v>0</v>
      </c>
      <c r="AF356" s="1">
        <f t="shared" si="39"/>
        <v>0</v>
      </c>
    </row>
    <row r="357" spans="31:32" ht="12.75">
      <c r="AE357" s="1">
        <f t="shared" si="38"/>
        <v>0</v>
      </c>
      <c r="AF357" s="1">
        <f t="shared" si="39"/>
        <v>0</v>
      </c>
    </row>
    <row r="358" spans="31:32" ht="12.75">
      <c r="AE358" s="1">
        <f t="shared" si="38"/>
        <v>0</v>
      </c>
      <c r="AF358" s="1">
        <f t="shared" si="39"/>
        <v>0</v>
      </c>
    </row>
    <row r="359" spans="31:32" ht="12.75">
      <c r="AE359" s="1">
        <f t="shared" si="38"/>
        <v>0</v>
      </c>
      <c r="AF359" s="1">
        <f t="shared" si="39"/>
        <v>0</v>
      </c>
    </row>
    <row r="360" spans="31:32" ht="12.75">
      <c r="AE360" s="1">
        <f t="shared" si="38"/>
        <v>0</v>
      </c>
      <c r="AF360" s="1">
        <f t="shared" si="39"/>
        <v>0</v>
      </c>
    </row>
    <row r="361" spans="31:32" ht="12.75">
      <c r="AE361" s="1">
        <f t="shared" si="38"/>
        <v>0</v>
      </c>
      <c r="AF361" s="1">
        <f t="shared" si="39"/>
        <v>0</v>
      </c>
    </row>
    <row r="362" spans="31:32" ht="12.75">
      <c r="AE362" s="1">
        <f t="shared" si="38"/>
        <v>0</v>
      </c>
      <c r="AF362" s="1">
        <f t="shared" si="39"/>
        <v>0</v>
      </c>
    </row>
    <row r="363" spans="31:32" ht="12.75">
      <c r="AE363" s="1">
        <f t="shared" si="38"/>
        <v>0</v>
      </c>
      <c r="AF363" s="1">
        <f t="shared" si="39"/>
        <v>0</v>
      </c>
    </row>
    <row r="364" spans="31:32" ht="12.75">
      <c r="AE364" s="1">
        <f t="shared" si="38"/>
        <v>0</v>
      </c>
      <c r="AF364" s="1">
        <f t="shared" si="39"/>
        <v>0</v>
      </c>
    </row>
    <row r="365" spans="31:32" ht="12.75">
      <c r="AE365" s="1">
        <f t="shared" si="38"/>
        <v>0</v>
      </c>
      <c r="AF365" s="1">
        <f t="shared" si="39"/>
        <v>0</v>
      </c>
    </row>
    <row r="366" spans="31:32" ht="12.75">
      <c r="AE366" s="1">
        <f t="shared" si="38"/>
        <v>0</v>
      </c>
      <c r="AF366" s="1">
        <f t="shared" si="39"/>
        <v>0</v>
      </c>
    </row>
    <row r="367" spans="31:32" ht="12.75">
      <c r="AE367" s="1">
        <f t="shared" si="38"/>
        <v>0</v>
      </c>
      <c r="AF367" s="1">
        <f t="shared" si="39"/>
        <v>0</v>
      </c>
    </row>
    <row r="368" spans="30:32" ht="12.75">
      <c r="AD368" s="1" t="s">
        <v>20</v>
      </c>
      <c r="AE368" s="1">
        <f aca="true" t="shared" si="40" ref="AE368:AE386">19*$K$13+$AD$369*AB7</f>
        <v>0</v>
      </c>
      <c r="AF368" s="1">
        <f aca="true" t="shared" si="41" ref="AF368:AF386">$AD$369*AC7</f>
        <v>0</v>
      </c>
    </row>
    <row r="369" spans="29:32" ht="12.75">
      <c r="AC369" s="1">
        <v>19</v>
      </c>
      <c r="AD369" s="1">
        <f>IF($K$19&lt;AC369*m,0,$K$19-(AC369*m))</f>
        <v>0</v>
      </c>
      <c r="AE369" s="1">
        <f t="shared" si="40"/>
        <v>0</v>
      </c>
      <c r="AF369" s="1">
        <f t="shared" si="41"/>
        <v>0</v>
      </c>
    </row>
    <row r="370" spans="31:32" ht="12.75">
      <c r="AE370" s="1">
        <f t="shared" si="40"/>
        <v>0</v>
      </c>
      <c r="AF370" s="1">
        <f t="shared" si="41"/>
        <v>0</v>
      </c>
    </row>
    <row r="371" spans="31:32" ht="12.75">
      <c r="AE371" s="1">
        <f t="shared" si="40"/>
        <v>0</v>
      </c>
      <c r="AF371" s="1">
        <f t="shared" si="41"/>
        <v>0</v>
      </c>
    </row>
    <row r="372" spans="31:32" ht="12.75">
      <c r="AE372" s="1">
        <f t="shared" si="40"/>
        <v>0</v>
      </c>
      <c r="AF372" s="1">
        <f t="shared" si="41"/>
        <v>0</v>
      </c>
    </row>
    <row r="373" spans="31:32" ht="12.75">
      <c r="AE373" s="1">
        <f t="shared" si="40"/>
        <v>0</v>
      </c>
      <c r="AF373" s="1">
        <f t="shared" si="41"/>
        <v>0</v>
      </c>
    </row>
    <row r="374" spans="31:32" ht="12.75">
      <c r="AE374" s="1">
        <f t="shared" si="40"/>
        <v>0</v>
      </c>
      <c r="AF374" s="1">
        <f t="shared" si="41"/>
        <v>0</v>
      </c>
    </row>
    <row r="375" spans="31:32" ht="12.75">
      <c r="AE375" s="1">
        <f t="shared" si="40"/>
        <v>0</v>
      </c>
      <c r="AF375" s="1">
        <f t="shared" si="41"/>
        <v>0</v>
      </c>
    </row>
    <row r="376" spans="31:32" ht="12.75">
      <c r="AE376" s="1">
        <f t="shared" si="40"/>
        <v>0</v>
      </c>
      <c r="AF376" s="1">
        <f t="shared" si="41"/>
        <v>0</v>
      </c>
    </row>
    <row r="377" spans="31:32" ht="12.75">
      <c r="AE377" s="1">
        <f t="shared" si="40"/>
        <v>0</v>
      </c>
      <c r="AF377" s="1">
        <f t="shared" si="41"/>
        <v>0</v>
      </c>
    </row>
    <row r="378" spans="31:32" ht="12.75">
      <c r="AE378" s="1">
        <f t="shared" si="40"/>
        <v>0</v>
      </c>
      <c r="AF378" s="1">
        <f t="shared" si="41"/>
        <v>0</v>
      </c>
    </row>
    <row r="379" spans="31:32" ht="12.75">
      <c r="AE379" s="1">
        <f t="shared" si="40"/>
        <v>0</v>
      </c>
      <c r="AF379" s="1">
        <f t="shared" si="41"/>
        <v>0</v>
      </c>
    </row>
    <row r="380" spans="31:32" ht="12.75">
      <c r="AE380" s="1">
        <f t="shared" si="40"/>
        <v>0</v>
      </c>
      <c r="AF380" s="1">
        <f t="shared" si="41"/>
        <v>0</v>
      </c>
    </row>
    <row r="381" spans="31:32" ht="12.75">
      <c r="AE381" s="1">
        <f t="shared" si="40"/>
        <v>0</v>
      </c>
      <c r="AF381" s="1">
        <f t="shared" si="41"/>
        <v>0</v>
      </c>
    </row>
    <row r="382" spans="31:32" ht="12.75">
      <c r="AE382" s="1">
        <f t="shared" si="40"/>
        <v>0</v>
      </c>
      <c r="AF382" s="1">
        <f t="shared" si="41"/>
        <v>0</v>
      </c>
    </row>
    <row r="383" spans="31:32" ht="12.75">
      <c r="AE383" s="1">
        <f t="shared" si="40"/>
        <v>0</v>
      </c>
      <c r="AF383" s="1">
        <f t="shared" si="41"/>
        <v>0</v>
      </c>
    </row>
    <row r="384" spans="31:32" ht="12.75">
      <c r="AE384" s="1">
        <f t="shared" si="40"/>
        <v>0</v>
      </c>
      <c r="AF384" s="1">
        <f t="shared" si="41"/>
        <v>0</v>
      </c>
    </row>
    <row r="385" spans="31:32" ht="12.75">
      <c r="AE385" s="1">
        <f t="shared" si="40"/>
        <v>0</v>
      </c>
      <c r="AF385" s="1">
        <f t="shared" si="41"/>
        <v>0</v>
      </c>
    </row>
    <row r="386" spans="31:32" ht="12.75">
      <c r="AE386" s="1">
        <f t="shared" si="40"/>
        <v>0</v>
      </c>
      <c r="AF386" s="1">
        <f t="shared" si="41"/>
        <v>0</v>
      </c>
    </row>
    <row r="387" spans="30:32" ht="12.75">
      <c r="AD387" s="1" t="s">
        <v>21</v>
      </c>
      <c r="AE387" s="1">
        <f aca="true" t="shared" si="42" ref="AE387:AE405">20*$K$13+$AD$388*AB7</f>
        <v>0</v>
      </c>
      <c r="AF387" s="1">
        <f aca="true" t="shared" si="43" ref="AF387:AF405">$AD$388*AC7</f>
        <v>0</v>
      </c>
    </row>
    <row r="388" spans="29:32" ht="12.75">
      <c r="AC388" s="1">
        <v>20</v>
      </c>
      <c r="AD388" s="1">
        <f>IF($K$19&lt;AC388*m,0,$K$19-(AC388*m))</f>
        <v>0</v>
      </c>
      <c r="AE388" s="1">
        <f t="shared" si="42"/>
        <v>0</v>
      </c>
      <c r="AF388" s="1">
        <f t="shared" si="43"/>
        <v>0</v>
      </c>
    </row>
    <row r="389" spans="31:32" ht="12.75">
      <c r="AE389" s="1">
        <f t="shared" si="42"/>
        <v>0</v>
      </c>
      <c r="AF389" s="1">
        <f t="shared" si="43"/>
        <v>0</v>
      </c>
    </row>
    <row r="390" spans="31:32" ht="12.75">
      <c r="AE390" s="1">
        <f t="shared" si="42"/>
        <v>0</v>
      </c>
      <c r="AF390" s="1">
        <f t="shared" si="43"/>
        <v>0</v>
      </c>
    </row>
    <row r="391" spans="31:32" ht="12.75">
      <c r="AE391" s="1">
        <f t="shared" si="42"/>
        <v>0</v>
      </c>
      <c r="AF391" s="1">
        <f t="shared" si="43"/>
        <v>0</v>
      </c>
    </row>
    <row r="392" spans="31:32" ht="12.75">
      <c r="AE392" s="1">
        <f t="shared" si="42"/>
        <v>0</v>
      </c>
      <c r="AF392" s="1">
        <f t="shared" si="43"/>
        <v>0</v>
      </c>
    </row>
    <row r="393" spans="31:32" ht="12.75">
      <c r="AE393" s="1">
        <f t="shared" si="42"/>
        <v>0</v>
      </c>
      <c r="AF393" s="1">
        <f t="shared" si="43"/>
        <v>0</v>
      </c>
    </row>
    <row r="394" spans="31:32" ht="12.75">
      <c r="AE394" s="1">
        <f t="shared" si="42"/>
        <v>0</v>
      </c>
      <c r="AF394" s="1">
        <f t="shared" si="43"/>
        <v>0</v>
      </c>
    </row>
    <row r="395" spans="31:32" ht="12.75">
      <c r="AE395" s="1">
        <f t="shared" si="42"/>
        <v>0</v>
      </c>
      <c r="AF395" s="1">
        <f t="shared" si="43"/>
        <v>0</v>
      </c>
    </row>
    <row r="396" spans="31:32" ht="12.75">
      <c r="AE396" s="1">
        <f t="shared" si="42"/>
        <v>0</v>
      </c>
      <c r="AF396" s="1">
        <f t="shared" si="43"/>
        <v>0</v>
      </c>
    </row>
    <row r="397" spans="31:32" ht="12.75">
      <c r="AE397" s="1">
        <f t="shared" si="42"/>
        <v>0</v>
      </c>
      <c r="AF397" s="1">
        <f t="shared" si="43"/>
        <v>0</v>
      </c>
    </row>
    <row r="398" spans="31:32" ht="12.75">
      <c r="AE398" s="1">
        <f t="shared" si="42"/>
        <v>0</v>
      </c>
      <c r="AF398" s="1">
        <f t="shared" si="43"/>
        <v>0</v>
      </c>
    </row>
    <row r="399" spans="31:32" ht="12.75">
      <c r="AE399" s="1">
        <f t="shared" si="42"/>
        <v>0</v>
      </c>
      <c r="AF399" s="1">
        <f t="shared" si="43"/>
        <v>0</v>
      </c>
    </row>
    <row r="400" spans="31:32" ht="12.75">
      <c r="AE400" s="1">
        <f t="shared" si="42"/>
        <v>0</v>
      </c>
      <c r="AF400" s="1">
        <f t="shared" si="43"/>
        <v>0</v>
      </c>
    </row>
    <row r="401" spans="31:32" ht="12.75">
      <c r="AE401" s="1">
        <f t="shared" si="42"/>
        <v>0</v>
      </c>
      <c r="AF401" s="1">
        <f t="shared" si="43"/>
        <v>0</v>
      </c>
    </row>
    <row r="402" spans="31:32" ht="12.75">
      <c r="AE402" s="1">
        <f t="shared" si="42"/>
        <v>0</v>
      </c>
      <c r="AF402" s="1">
        <f t="shared" si="43"/>
        <v>0</v>
      </c>
    </row>
    <row r="403" spans="31:32" ht="12.75">
      <c r="AE403" s="1">
        <f t="shared" si="42"/>
        <v>0</v>
      </c>
      <c r="AF403" s="1">
        <f t="shared" si="43"/>
        <v>0</v>
      </c>
    </row>
    <row r="404" spans="31:32" ht="12.75">
      <c r="AE404" s="1">
        <f t="shared" si="42"/>
        <v>0</v>
      </c>
      <c r="AF404" s="1">
        <f t="shared" si="43"/>
        <v>0</v>
      </c>
    </row>
    <row r="405" spans="31:32" ht="12.75">
      <c r="AE405" s="1">
        <f t="shared" si="42"/>
        <v>0</v>
      </c>
      <c r="AF405" s="1">
        <f t="shared" si="43"/>
        <v>0</v>
      </c>
    </row>
  </sheetData>
  <mergeCells count="5">
    <mergeCell ref="B1:T1"/>
    <mergeCell ref="K3:L3"/>
    <mergeCell ref="N3:P3"/>
    <mergeCell ref="D5:E5"/>
    <mergeCell ref="P5:Q5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B1:AL405"/>
  <sheetViews>
    <sheetView showRowColHeaders="0" workbookViewId="0" topLeftCell="A1">
      <selection activeCell="B1" sqref="B1:T1"/>
    </sheetView>
  </sheetViews>
  <sheetFormatPr defaultColWidth="11.421875" defaultRowHeight="12.75"/>
  <cols>
    <col min="1" max="5" width="4.7109375" style="1" customWidth="1"/>
    <col min="6" max="6" width="6.7109375" style="1" customWidth="1"/>
    <col min="7" max="8" width="4.7109375" style="1" customWidth="1"/>
    <col min="9" max="14" width="9.140625" style="1" customWidth="1"/>
    <col min="15" max="15" width="1.421875" style="1" customWidth="1"/>
    <col min="16" max="16" width="9.140625" style="1" customWidth="1"/>
    <col min="17" max="17" width="1.1484375" style="1" customWidth="1"/>
    <col min="18" max="18" width="4.8515625" style="1" customWidth="1"/>
    <col min="19" max="19" width="5.8515625" style="1" customWidth="1"/>
    <col min="20" max="16384" width="9.140625" style="1" customWidth="1"/>
  </cols>
  <sheetData>
    <row r="1" spans="2:20" s="14" customFormat="1" ht="24" customHeight="1">
      <c r="B1" s="23" t="s">
        <v>29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ht="3.75" customHeight="1" thickBot="1"/>
    <row r="3" spans="4:18" ht="11.25" customHeight="1">
      <c r="D3" s="2"/>
      <c r="E3" s="3"/>
      <c r="F3" s="3"/>
      <c r="G3" s="3"/>
      <c r="H3" s="3"/>
      <c r="I3" s="3"/>
      <c r="J3" s="3"/>
      <c r="K3" s="19" t="s">
        <v>22</v>
      </c>
      <c r="L3" s="19"/>
      <c r="M3" s="3"/>
      <c r="N3" s="19" t="s">
        <v>23</v>
      </c>
      <c r="O3" s="19"/>
      <c r="P3" s="19"/>
      <c r="Q3" s="3"/>
      <c r="R3" s="4"/>
    </row>
    <row r="4" spans="4:27" ht="12.75">
      <c r="D4" s="5"/>
      <c r="E4" s="6"/>
      <c r="F4" s="6"/>
      <c r="G4" s="6"/>
      <c r="H4" s="6"/>
      <c r="I4" s="6"/>
      <c r="J4" s="6"/>
      <c r="K4" s="6"/>
      <c r="L4" s="7">
        <v>8</v>
      </c>
      <c r="M4" s="6"/>
      <c r="N4" s="6"/>
      <c r="O4" s="6"/>
      <c r="P4" s="6"/>
      <c r="Q4" s="6"/>
      <c r="R4" s="8"/>
      <c r="X4" s="1">
        <v>19</v>
      </c>
      <c r="AA4" s="1" t="s">
        <v>23</v>
      </c>
    </row>
    <row r="5" spans="4:34" ht="12.75">
      <c r="D5" s="20" t="s">
        <v>27</v>
      </c>
      <c r="E5" s="21"/>
      <c r="F5" s="6"/>
      <c r="G5" s="6"/>
      <c r="H5" s="6"/>
      <c r="I5" s="6" t="s">
        <v>26</v>
      </c>
      <c r="J5" s="6"/>
      <c r="K5" s="6" t="s">
        <v>24</v>
      </c>
      <c r="L5" s="9" t="s">
        <v>25</v>
      </c>
      <c r="M5" s="6"/>
      <c r="N5" s="6" t="s">
        <v>24</v>
      </c>
      <c r="O5" s="6"/>
      <c r="P5" s="22" t="s">
        <v>25</v>
      </c>
      <c r="Q5" s="22"/>
      <c r="R5" s="8"/>
      <c r="AA5" s="1">
        <f>30-X4</f>
        <v>11</v>
      </c>
      <c r="AE5" s="1">
        <v>60</v>
      </c>
      <c r="AF5" s="1">
        <v>15</v>
      </c>
      <c r="AH5" s="1">
        <f>((AE7/n)*L4)-1</f>
        <v>61.54545454545455</v>
      </c>
    </row>
    <row r="6" spans="4:32" ht="5.25" customHeight="1" thickBot="1"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AE6" s="1">
        <v>2</v>
      </c>
      <c r="AF6" s="1">
        <v>22</v>
      </c>
    </row>
    <row r="7" spans="27:35" ht="12.75">
      <c r="AA7" s="1">
        <v>0</v>
      </c>
      <c r="AB7" s="1">
        <f>COS(RADIANS(AA7))</f>
        <v>1</v>
      </c>
      <c r="AC7" s="1">
        <f>SIN(RADIANS(AA7))</f>
        <v>0</v>
      </c>
      <c r="AD7" s="1" t="s">
        <v>0</v>
      </c>
      <c r="AE7" s="1">
        <f aca="true" t="shared" si="0" ref="AE7:AE25">$K$19*AB7</f>
        <v>86</v>
      </c>
      <c r="AF7" s="1">
        <f aca="true" t="shared" si="1" ref="AF7:AF25">$K$19*AC7</f>
        <v>0</v>
      </c>
      <c r="AI7" s="1" t="str">
        <f>AD7</f>
        <v>wave 0</v>
      </c>
    </row>
    <row r="8" spans="24:32" ht="12.75">
      <c r="X8" s="1">
        <f>IF(L4=0,1,IF(K19&lt;n,K19-n,X9))</f>
        <v>-45</v>
      </c>
      <c r="AA8" s="1">
        <f>AA7+w</f>
        <v>20</v>
      </c>
      <c r="AB8" s="1">
        <f aca="true" t="shared" si="2" ref="AB8:AB23">COS(RADIANS(AA8))</f>
        <v>0.9396926207859084</v>
      </c>
      <c r="AC8" s="1">
        <f aca="true" t="shared" si="3" ref="AC8:AC23">SIN(RADIANS(AA8))</f>
        <v>0.3420201433256687</v>
      </c>
      <c r="AD8" s="1">
        <f>K19</f>
        <v>86</v>
      </c>
      <c r="AE8" s="1">
        <f t="shared" si="0"/>
        <v>80.81356538758813</v>
      </c>
      <c r="AF8" s="1">
        <f t="shared" si="1"/>
        <v>29.41373232600751</v>
      </c>
    </row>
    <row r="9" spans="24:38" ht="12.75">
      <c r="X9" s="1">
        <f>(K19/2)-L4*n</f>
        <v>-45</v>
      </c>
      <c r="AA9" s="1">
        <f aca="true" t="shared" si="4" ref="AA9:AA25">AA8+w</f>
        <v>40</v>
      </c>
      <c r="AB9" s="1">
        <f t="shared" si="2"/>
        <v>0.766044443118978</v>
      </c>
      <c r="AC9" s="1">
        <f t="shared" si="3"/>
        <v>0.6427876096865393</v>
      </c>
      <c r="AE9" s="1">
        <f t="shared" si="0"/>
        <v>65.8798221082321</v>
      </c>
      <c r="AF9" s="1">
        <f t="shared" si="1"/>
        <v>55.27973443304238</v>
      </c>
      <c r="AL9" s="1">
        <v>100</v>
      </c>
    </row>
    <row r="10" spans="27:38" ht="12.75">
      <c r="AA10" s="1">
        <f t="shared" si="4"/>
        <v>60</v>
      </c>
      <c r="AB10" s="1">
        <f t="shared" si="2"/>
        <v>0.5000000000000001</v>
      </c>
      <c r="AC10" s="1">
        <f t="shared" si="3"/>
        <v>0.8660254037844386</v>
      </c>
      <c r="AE10" s="1">
        <f t="shared" si="0"/>
        <v>43.00000000000001</v>
      </c>
      <c r="AF10" s="1">
        <f t="shared" si="1"/>
        <v>74.47818472546172</v>
      </c>
      <c r="AL10" s="1">
        <v>10</v>
      </c>
    </row>
    <row r="11" spans="16:38" ht="12.75">
      <c r="P11" s="1" t="s">
        <v>9</v>
      </c>
      <c r="AA11" s="1">
        <f t="shared" si="4"/>
        <v>80</v>
      </c>
      <c r="AB11" s="1">
        <f t="shared" si="2"/>
        <v>0.17364817766693041</v>
      </c>
      <c r="AC11" s="1">
        <f t="shared" si="3"/>
        <v>0.984807753012208</v>
      </c>
      <c r="AE11" s="1">
        <f t="shared" si="0"/>
        <v>14.933743279356015</v>
      </c>
      <c r="AF11" s="1">
        <f t="shared" si="1"/>
        <v>84.69346675904988</v>
      </c>
      <c r="AL11" s="1">
        <v>2</v>
      </c>
    </row>
    <row r="12" spans="27:32" ht="12.75">
      <c r="AA12" s="1">
        <f t="shared" si="4"/>
        <v>100</v>
      </c>
      <c r="AB12" s="1">
        <f t="shared" si="2"/>
        <v>-0.1736481776669303</v>
      </c>
      <c r="AC12" s="1">
        <f t="shared" si="3"/>
        <v>0.984807753012208</v>
      </c>
      <c r="AE12" s="1">
        <f t="shared" si="0"/>
        <v>-14.933743279356007</v>
      </c>
      <c r="AF12" s="1">
        <f t="shared" si="1"/>
        <v>84.69346675904988</v>
      </c>
    </row>
    <row r="13" spans="27:32" ht="12.75">
      <c r="AA13" s="1">
        <f t="shared" si="4"/>
        <v>120</v>
      </c>
      <c r="AB13" s="1">
        <f t="shared" si="2"/>
        <v>-0.4999999999999998</v>
      </c>
      <c r="AC13" s="1">
        <f t="shared" si="3"/>
        <v>0.8660254037844387</v>
      </c>
      <c r="AE13" s="1">
        <f t="shared" si="0"/>
        <v>-42.99999999999998</v>
      </c>
      <c r="AF13" s="1">
        <f t="shared" si="1"/>
        <v>74.47818472546173</v>
      </c>
    </row>
    <row r="14" spans="27:32" ht="12.75">
      <c r="AA14" s="1">
        <f t="shared" si="4"/>
        <v>140</v>
      </c>
      <c r="AB14" s="1">
        <f t="shared" si="2"/>
        <v>-0.7660444431189779</v>
      </c>
      <c r="AC14" s="1">
        <f t="shared" si="3"/>
        <v>0.6427876096865395</v>
      </c>
      <c r="AE14" s="1">
        <f t="shared" si="0"/>
        <v>-65.8798221082321</v>
      </c>
      <c r="AF14" s="1">
        <f t="shared" si="1"/>
        <v>55.27973443304239</v>
      </c>
    </row>
    <row r="15" spans="16:32" ht="12.75">
      <c r="P15" s="1">
        <v>20</v>
      </c>
      <c r="AA15" s="1">
        <f t="shared" si="4"/>
        <v>160</v>
      </c>
      <c r="AB15" s="1">
        <f t="shared" si="2"/>
        <v>-0.9396926207859083</v>
      </c>
      <c r="AC15" s="1">
        <f t="shared" si="3"/>
        <v>0.3420201433256689</v>
      </c>
      <c r="AE15" s="1">
        <f t="shared" si="0"/>
        <v>-80.81356538758811</v>
      </c>
      <c r="AF15" s="1">
        <f t="shared" si="1"/>
        <v>29.413732326007523</v>
      </c>
    </row>
    <row r="16" spans="27:32" ht="12.75">
      <c r="AA16" s="1">
        <f t="shared" si="4"/>
        <v>180</v>
      </c>
      <c r="AB16" s="1">
        <f t="shared" si="2"/>
        <v>-1</v>
      </c>
      <c r="AC16" s="1">
        <f t="shared" si="3"/>
        <v>1.22514845490862E-16</v>
      </c>
      <c r="AE16" s="1">
        <f t="shared" si="0"/>
        <v>-86</v>
      </c>
      <c r="AF16" s="1">
        <f t="shared" si="1"/>
        <v>1.0536276712214132E-14</v>
      </c>
    </row>
    <row r="17" spans="27:32" ht="12.75">
      <c r="AA17" s="1">
        <f t="shared" si="4"/>
        <v>200</v>
      </c>
      <c r="AB17" s="1">
        <f t="shared" si="2"/>
        <v>-0.9396926207859084</v>
      </c>
      <c r="AC17" s="1">
        <f t="shared" si="3"/>
        <v>-0.34202014332566866</v>
      </c>
      <c r="AE17" s="1">
        <f t="shared" si="0"/>
        <v>-80.81356538758813</v>
      </c>
      <c r="AF17" s="1">
        <f t="shared" si="1"/>
        <v>-29.413732326007505</v>
      </c>
    </row>
    <row r="18" spans="27:32" ht="12.75">
      <c r="AA18" s="1">
        <f t="shared" si="4"/>
        <v>220</v>
      </c>
      <c r="AB18" s="1">
        <f t="shared" si="2"/>
        <v>-0.766044443118978</v>
      </c>
      <c r="AC18" s="1">
        <f t="shared" si="3"/>
        <v>-0.6427876096865393</v>
      </c>
      <c r="AE18" s="1">
        <f t="shared" si="0"/>
        <v>-65.8798221082321</v>
      </c>
      <c r="AF18" s="1">
        <f t="shared" si="1"/>
        <v>-55.27973443304238</v>
      </c>
    </row>
    <row r="19" spans="11:32" ht="12.75">
      <c r="K19" s="1">
        <v>86</v>
      </c>
      <c r="AA19" s="1">
        <f t="shared" si="4"/>
        <v>240</v>
      </c>
      <c r="AB19" s="1">
        <f t="shared" si="2"/>
        <v>-0.5000000000000004</v>
      </c>
      <c r="AC19" s="1">
        <f t="shared" si="3"/>
        <v>-0.8660254037844384</v>
      </c>
      <c r="AE19" s="1">
        <f t="shared" si="0"/>
        <v>-43.000000000000036</v>
      </c>
      <c r="AF19" s="1">
        <f t="shared" si="1"/>
        <v>-74.4781847254617</v>
      </c>
    </row>
    <row r="20" spans="27:32" ht="12.75">
      <c r="AA20" s="1">
        <f t="shared" si="4"/>
        <v>260</v>
      </c>
      <c r="AB20" s="1">
        <f t="shared" si="2"/>
        <v>-0.17364817766693033</v>
      </c>
      <c r="AC20" s="1">
        <f t="shared" si="3"/>
        <v>-0.984807753012208</v>
      </c>
      <c r="AE20" s="1">
        <f t="shared" si="0"/>
        <v>-14.933743279356008</v>
      </c>
      <c r="AF20" s="1">
        <f t="shared" si="1"/>
        <v>-84.69346675904988</v>
      </c>
    </row>
    <row r="21" spans="27:32" ht="12.75">
      <c r="AA21" s="1">
        <f t="shared" si="4"/>
        <v>280</v>
      </c>
      <c r="AB21" s="1">
        <f t="shared" si="2"/>
        <v>0.17364817766692997</v>
      </c>
      <c r="AC21" s="1">
        <f t="shared" si="3"/>
        <v>-0.9848077530122081</v>
      </c>
      <c r="AE21" s="1">
        <f t="shared" si="0"/>
        <v>14.933743279355978</v>
      </c>
      <c r="AF21" s="1">
        <f t="shared" si="1"/>
        <v>-84.6934667590499</v>
      </c>
    </row>
    <row r="22" spans="27:32" ht="12.75">
      <c r="AA22" s="1">
        <f t="shared" si="4"/>
        <v>300</v>
      </c>
      <c r="AB22" s="1">
        <f t="shared" si="2"/>
        <v>0.5000000000000001</v>
      </c>
      <c r="AC22" s="1">
        <f t="shared" si="3"/>
        <v>-0.8660254037844386</v>
      </c>
      <c r="AE22" s="1">
        <f t="shared" si="0"/>
        <v>43.00000000000001</v>
      </c>
      <c r="AF22" s="1">
        <f t="shared" si="1"/>
        <v>-74.47818472546172</v>
      </c>
    </row>
    <row r="23" spans="27:32" ht="12.75">
      <c r="AA23" s="1">
        <f t="shared" si="4"/>
        <v>320</v>
      </c>
      <c r="AB23" s="1">
        <f t="shared" si="2"/>
        <v>0.7660444431189778</v>
      </c>
      <c r="AC23" s="1">
        <f t="shared" si="3"/>
        <v>-0.6427876096865396</v>
      </c>
      <c r="AE23" s="1">
        <f t="shared" si="0"/>
        <v>65.87982210823209</v>
      </c>
      <c r="AF23" s="1">
        <f t="shared" si="1"/>
        <v>-55.27973443304241</v>
      </c>
    </row>
    <row r="24" spans="27:32" ht="12.75">
      <c r="AA24" s="1">
        <f t="shared" si="4"/>
        <v>340</v>
      </c>
      <c r="AB24" s="1">
        <f>COS(RADIANS(AA24))</f>
        <v>0.9396926207859084</v>
      </c>
      <c r="AC24" s="1">
        <f>SIN(RADIANS(AA24))</f>
        <v>-0.3420201433256686</v>
      </c>
      <c r="AE24" s="1">
        <f t="shared" si="0"/>
        <v>80.81356538758813</v>
      </c>
      <c r="AF24" s="1">
        <f t="shared" si="1"/>
        <v>-29.4137323260075</v>
      </c>
    </row>
    <row r="25" spans="27:32" ht="12.75">
      <c r="AA25" s="1">
        <f t="shared" si="4"/>
        <v>360</v>
      </c>
      <c r="AB25" s="1">
        <f>COS(RADIANS(AA25))</f>
        <v>1</v>
      </c>
      <c r="AC25" s="1">
        <f>SIN(RADIANS(AA25))</f>
        <v>-2.45029690981724E-16</v>
      </c>
      <c r="AE25" s="1">
        <f t="shared" si="0"/>
        <v>86</v>
      </c>
      <c r="AF25" s="1">
        <f t="shared" si="1"/>
        <v>-2.1072553424428264E-14</v>
      </c>
    </row>
    <row r="26" spans="30:32" ht="12.75">
      <c r="AD26" s="1" t="s">
        <v>1</v>
      </c>
      <c r="AE26" s="1">
        <f aca="true" t="shared" si="5" ref="AE26:AE44">$L$4+$AD$27*AB7</f>
        <v>83</v>
      </c>
      <c r="AF26" s="1">
        <f aca="true" t="shared" si="6" ref="AF26:AF44">$AD$27*AC7</f>
        <v>0</v>
      </c>
    </row>
    <row r="27" spans="30:32" ht="12.75">
      <c r="AD27" s="1">
        <f>IF($K$19&lt;n,0,$K$19-n)</f>
        <v>75</v>
      </c>
      <c r="AE27" s="1">
        <f t="shared" si="5"/>
        <v>78.47694655894313</v>
      </c>
      <c r="AF27" s="1">
        <f t="shared" si="6"/>
        <v>25.651510749425153</v>
      </c>
    </row>
    <row r="28" spans="31:32" ht="12.75">
      <c r="AE28" s="1">
        <f t="shared" si="5"/>
        <v>65.45333323392336</v>
      </c>
      <c r="AF28" s="1">
        <f t="shared" si="6"/>
        <v>48.209070726490445</v>
      </c>
    </row>
    <row r="29" spans="31:32" ht="12.75">
      <c r="AE29" s="1">
        <f t="shared" si="5"/>
        <v>45.50000000000001</v>
      </c>
      <c r="AF29" s="1">
        <f t="shared" si="6"/>
        <v>64.9519052838329</v>
      </c>
    </row>
    <row r="30" spans="31:32" ht="12.75">
      <c r="AE30" s="1">
        <f t="shared" si="5"/>
        <v>21.02361332501978</v>
      </c>
      <c r="AF30" s="1">
        <f t="shared" si="6"/>
        <v>73.8605814759156</v>
      </c>
    </row>
    <row r="31" spans="31:32" ht="12.75">
      <c r="AE31" s="1">
        <f t="shared" si="5"/>
        <v>-5.023613325019772</v>
      </c>
      <c r="AF31" s="1">
        <f t="shared" si="6"/>
        <v>73.8605814759156</v>
      </c>
    </row>
    <row r="32" spans="31:32" ht="12.75">
      <c r="AE32" s="1">
        <f t="shared" si="5"/>
        <v>-29.499999999999986</v>
      </c>
      <c r="AF32" s="1">
        <f t="shared" si="6"/>
        <v>64.9519052838329</v>
      </c>
    </row>
    <row r="33" spans="31:32" ht="12.75">
      <c r="AE33" s="1">
        <f t="shared" si="5"/>
        <v>-49.453333233923345</v>
      </c>
      <c r="AF33" s="1">
        <f t="shared" si="6"/>
        <v>48.20907072649046</v>
      </c>
    </row>
    <row r="34" spans="31:32" ht="12.75">
      <c r="AE34" s="1">
        <f t="shared" si="5"/>
        <v>-62.476946558943126</v>
      </c>
      <c r="AF34" s="1">
        <f t="shared" si="6"/>
        <v>25.651510749425167</v>
      </c>
    </row>
    <row r="35" spans="31:32" ht="12.75">
      <c r="AE35" s="1">
        <f t="shared" si="5"/>
        <v>-67</v>
      </c>
      <c r="AF35" s="1">
        <f t="shared" si="6"/>
        <v>9.18861341181465E-15</v>
      </c>
    </row>
    <row r="36" spans="31:32" ht="12.75">
      <c r="AE36" s="1">
        <f t="shared" si="5"/>
        <v>-62.476946558943126</v>
      </c>
      <c r="AF36" s="1">
        <f t="shared" si="6"/>
        <v>-25.65151074942515</v>
      </c>
    </row>
    <row r="37" spans="31:32" ht="12.75">
      <c r="AE37" s="1">
        <f t="shared" si="5"/>
        <v>-49.45333323392335</v>
      </c>
      <c r="AF37" s="1">
        <f t="shared" si="6"/>
        <v>-48.209070726490445</v>
      </c>
    </row>
    <row r="38" spans="31:32" ht="12.75">
      <c r="AE38" s="1">
        <f t="shared" si="5"/>
        <v>-29.500000000000036</v>
      </c>
      <c r="AF38" s="1">
        <f t="shared" si="6"/>
        <v>-64.95190528383287</v>
      </c>
    </row>
    <row r="39" spans="31:32" ht="12.75">
      <c r="AE39" s="1">
        <f t="shared" si="5"/>
        <v>-5.023613325019776</v>
      </c>
      <c r="AF39" s="1">
        <f t="shared" si="6"/>
        <v>-73.8605814759156</v>
      </c>
    </row>
    <row r="40" spans="31:32" ht="12.75">
      <c r="AE40" s="1">
        <f t="shared" si="5"/>
        <v>21.023613325019745</v>
      </c>
      <c r="AF40" s="1">
        <f t="shared" si="6"/>
        <v>-73.86058147591561</v>
      </c>
    </row>
    <row r="41" spans="31:32" ht="12.75">
      <c r="AE41" s="1">
        <f t="shared" si="5"/>
        <v>45.50000000000001</v>
      </c>
      <c r="AF41" s="1">
        <f t="shared" si="6"/>
        <v>-64.9519052838329</v>
      </c>
    </row>
    <row r="42" spans="31:32" ht="12.75">
      <c r="AE42" s="1">
        <f t="shared" si="5"/>
        <v>65.45333323392333</v>
      </c>
      <c r="AF42" s="1">
        <f t="shared" si="6"/>
        <v>-48.20907072649047</v>
      </c>
    </row>
    <row r="43" spans="31:32" ht="12.75">
      <c r="AE43" s="1">
        <f t="shared" si="5"/>
        <v>78.47694655894313</v>
      </c>
      <c r="AF43" s="1">
        <f t="shared" si="6"/>
        <v>-25.651510749425146</v>
      </c>
    </row>
    <row r="44" spans="31:32" ht="12.75">
      <c r="AE44" s="1">
        <f t="shared" si="5"/>
        <v>83</v>
      </c>
      <c r="AF44" s="1">
        <f t="shared" si="6"/>
        <v>-1.83772268236293E-14</v>
      </c>
    </row>
    <row r="45" spans="30:32" ht="12.75">
      <c r="AD45" s="1" t="s">
        <v>2</v>
      </c>
      <c r="AE45" s="1">
        <f aca="true" t="shared" si="7" ref="AE45:AE63">2*$L$4+$AD$46*AB7</f>
        <v>80</v>
      </c>
      <c r="AF45" s="1">
        <f aca="true" t="shared" si="8" ref="AF45:AF63">$AD$46*AC7</f>
        <v>0</v>
      </c>
    </row>
    <row r="46" spans="30:32" ht="12.75">
      <c r="AD46" s="1">
        <f>IF($K$19&lt;2*n,0,$K$19-(2*n))</f>
        <v>64</v>
      </c>
      <c r="AE46" s="1">
        <f t="shared" si="7"/>
        <v>76.14032773029814</v>
      </c>
      <c r="AF46" s="1">
        <f t="shared" si="8"/>
        <v>21.889289172842798</v>
      </c>
    </row>
    <row r="47" spans="31:32" ht="12.75">
      <c r="AE47" s="1">
        <f t="shared" si="7"/>
        <v>65.02684435961459</v>
      </c>
      <c r="AF47" s="1">
        <f t="shared" si="8"/>
        <v>41.13840701993851</v>
      </c>
    </row>
    <row r="48" spans="31:32" ht="12.75">
      <c r="AE48" s="1">
        <f t="shared" si="7"/>
        <v>48.00000000000001</v>
      </c>
      <c r="AF48" s="1">
        <f t="shared" si="8"/>
        <v>55.42562584220407</v>
      </c>
    </row>
    <row r="49" spans="31:32" ht="12.75">
      <c r="AE49" s="1">
        <f t="shared" si="7"/>
        <v>27.113483370683547</v>
      </c>
      <c r="AF49" s="1">
        <f t="shared" si="8"/>
        <v>63.02769619278131</v>
      </c>
    </row>
    <row r="50" spans="31:32" ht="12.75">
      <c r="AE50" s="1">
        <f t="shared" si="7"/>
        <v>4.886516629316461</v>
      </c>
      <c r="AF50" s="1">
        <f t="shared" si="8"/>
        <v>63.02769619278131</v>
      </c>
    </row>
    <row r="51" spans="31:32" ht="12.75">
      <c r="AE51" s="1">
        <f t="shared" si="7"/>
        <v>-15.999999999999986</v>
      </c>
      <c r="AF51" s="1">
        <f t="shared" si="8"/>
        <v>55.42562584220408</v>
      </c>
    </row>
    <row r="52" spans="31:32" ht="12.75">
      <c r="AE52" s="1">
        <f t="shared" si="7"/>
        <v>-33.026844359614586</v>
      </c>
      <c r="AF52" s="1">
        <f t="shared" si="8"/>
        <v>41.138407019938526</v>
      </c>
    </row>
    <row r="53" spans="31:32" ht="12.75">
      <c r="AE53" s="1">
        <f t="shared" si="7"/>
        <v>-44.14032773029813</v>
      </c>
      <c r="AF53" s="1">
        <f t="shared" si="8"/>
        <v>21.88928917284281</v>
      </c>
    </row>
    <row r="54" spans="31:32" ht="12.75">
      <c r="AE54" s="1">
        <f t="shared" si="7"/>
        <v>-48</v>
      </c>
      <c r="AF54" s="1">
        <f t="shared" si="8"/>
        <v>7.840950111415168E-15</v>
      </c>
    </row>
    <row r="55" spans="31:32" ht="12.75">
      <c r="AE55" s="1">
        <f t="shared" si="7"/>
        <v>-44.14032773029814</v>
      </c>
      <c r="AF55" s="1">
        <f t="shared" si="8"/>
        <v>-21.889289172842794</v>
      </c>
    </row>
    <row r="56" spans="31:32" ht="12.75">
      <c r="AE56" s="1">
        <f t="shared" si="7"/>
        <v>-33.02684435961459</v>
      </c>
      <c r="AF56" s="1">
        <f t="shared" si="8"/>
        <v>-41.13840701993851</v>
      </c>
    </row>
    <row r="57" spans="31:32" ht="12.75">
      <c r="AE57" s="1">
        <f t="shared" si="7"/>
        <v>-16.00000000000003</v>
      </c>
      <c r="AF57" s="1">
        <f t="shared" si="8"/>
        <v>-55.425625842204056</v>
      </c>
    </row>
    <row r="58" spans="31:32" ht="12.75">
      <c r="AE58" s="1">
        <f t="shared" si="7"/>
        <v>4.886516629316459</v>
      </c>
      <c r="AF58" s="1">
        <f t="shared" si="8"/>
        <v>-63.02769619278131</v>
      </c>
    </row>
    <row r="59" spans="31:32" ht="12.75">
      <c r="AE59" s="1">
        <f t="shared" si="7"/>
        <v>27.113483370683518</v>
      </c>
      <c r="AF59" s="1">
        <f t="shared" si="8"/>
        <v>-63.02769619278132</v>
      </c>
    </row>
    <row r="60" spans="31:32" ht="12.75">
      <c r="AE60" s="1">
        <f t="shared" si="7"/>
        <v>48.00000000000001</v>
      </c>
      <c r="AF60" s="1">
        <f t="shared" si="8"/>
        <v>-55.42562584220407</v>
      </c>
    </row>
    <row r="61" spans="31:32" ht="12.75">
      <c r="AE61" s="1">
        <f t="shared" si="7"/>
        <v>65.02684435961459</v>
      </c>
      <c r="AF61" s="1">
        <f t="shared" si="8"/>
        <v>-41.13840701993853</v>
      </c>
    </row>
    <row r="62" spans="31:32" ht="12.75">
      <c r="AE62" s="1">
        <f t="shared" si="7"/>
        <v>76.14032773029814</v>
      </c>
      <c r="AF62" s="1">
        <f t="shared" si="8"/>
        <v>-21.88928917284279</v>
      </c>
    </row>
    <row r="63" spans="31:32" ht="12.75">
      <c r="AE63" s="1">
        <f t="shared" si="7"/>
        <v>80</v>
      </c>
      <c r="AF63" s="1">
        <f t="shared" si="8"/>
        <v>-1.5681900222830336E-14</v>
      </c>
    </row>
    <row r="64" spans="30:32" ht="12.75">
      <c r="AD64" s="1" t="s">
        <v>3</v>
      </c>
      <c r="AE64" s="1">
        <f aca="true" t="shared" si="9" ref="AE64:AE82">3*$L$4+$AD$65*AB7</f>
        <v>77</v>
      </c>
      <c r="AF64" s="1">
        <f aca="true" t="shared" si="10" ref="AF64:AF82">$AD$65*AC7</f>
        <v>0</v>
      </c>
    </row>
    <row r="65" spans="30:32" ht="12.75">
      <c r="AD65" s="1">
        <f>IF($K$19&lt;3*n,0,$K$19-(3*n))</f>
        <v>53</v>
      </c>
      <c r="AE65" s="1">
        <f t="shared" si="9"/>
        <v>73.80370890165315</v>
      </c>
      <c r="AF65" s="1">
        <f t="shared" si="10"/>
        <v>18.127067596260442</v>
      </c>
    </row>
    <row r="66" spans="31:32" ht="12.75">
      <c r="AE66" s="1">
        <f t="shared" si="9"/>
        <v>64.60035548530584</v>
      </c>
      <c r="AF66" s="1">
        <f t="shared" si="10"/>
        <v>34.06774331338658</v>
      </c>
    </row>
    <row r="67" spans="31:32" ht="12.75">
      <c r="AE67" s="1">
        <f t="shared" si="9"/>
        <v>50.50000000000001</v>
      </c>
      <c r="AF67" s="1">
        <f t="shared" si="10"/>
        <v>45.89934640057525</v>
      </c>
    </row>
    <row r="68" spans="31:32" ht="12.75">
      <c r="AE68" s="1">
        <f t="shared" si="9"/>
        <v>33.20335341634731</v>
      </c>
      <c r="AF68" s="1">
        <f t="shared" si="10"/>
        <v>52.194810909647025</v>
      </c>
    </row>
    <row r="69" spans="31:32" ht="12.75">
      <c r="AE69" s="1">
        <f t="shared" si="9"/>
        <v>14.796646583652693</v>
      </c>
      <c r="AF69" s="1">
        <f t="shared" si="10"/>
        <v>52.194810909647025</v>
      </c>
    </row>
    <row r="70" spans="31:32" ht="12.75">
      <c r="AE70" s="1">
        <f t="shared" si="9"/>
        <v>-2.4999999999999893</v>
      </c>
      <c r="AF70" s="1">
        <f t="shared" si="10"/>
        <v>45.899346400575254</v>
      </c>
    </row>
    <row r="71" spans="31:32" ht="12.75">
      <c r="AE71" s="1">
        <f t="shared" si="9"/>
        <v>-16.600355485305826</v>
      </c>
      <c r="AF71" s="1">
        <f t="shared" si="10"/>
        <v>34.06774331338659</v>
      </c>
    </row>
    <row r="72" spans="31:32" ht="12.75">
      <c r="AE72" s="1">
        <f t="shared" si="9"/>
        <v>-25.80370890165314</v>
      </c>
      <c r="AF72" s="1">
        <f t="shared" si="10"/>
        <v>18.12706759626045</v>
      </c>
    </row>
    <row r="73" spans="31:32" ht="12.75">
      <c r="AE73" s="1">
        <f t="shared" si="9"/>
        <v>-29</v>
      </c>
      <c r="AF73" s="1">
        <f t="shared" si="10"/>
        <v>6.493286811015686E-15</v>
      </c>
    </row>
    <row r="74" spans="31:32" ht="12.75">
      <c r="AE74" s="1">
        <f t="shared" si="9"/>
        <v>-25.803708901653145</v>
      </c>
      <c r="AF74" s="1">
        <f t="shared" si="10"/>
        <v>-18.12706759626044</v>
      </c>
    </row>
    <row r="75" spans="31:32" ht="12.75">
      <c r="AE75" s="1">
        <f t="shared" si="9"/>
        <v>-16.600355485305833</v>
      </c>
      <c r="AF75" s="1">
        <f t="shared" si="10"/>
        <v>-34.06774331338658</v>
      </c>
    </row>
    <row r="76" spans="31:32" ht="12.75">
      <c r="AE76" s="1">
        <f t="shared" si="9"/>
        <v>-2.500000000000025</v>
      </c>
      <c r="AF76" s="1">
        <f t="shared" si="10"/>
        <v>-45.89934640057523</v>
      </c>
    </row>
    <row r="77" spans="31:32" ht="12.75">
      <c r="AE77" s="1">
        <f t="shared" si="9"/>
        <v>14.796646583652693</v>
      </c>
      <c r="AF77" s="1">
        <f t="shared" si="10"/>
        <v>-52.194810909647025</v>
      </c>
    </row>
    <row r="78" spans="31:32" ht="12.75">
      <c r="AE78" s="1">
        <f t="shared" si="9"/>
        <v>33.20335341634729</v>
      </c>
      <c r="AF78" s="1">
        <f t="shared" si="10"/>
        <v>-52.19481090964703</v>
      </c>
    </row>
    <row r="79" spans="31:32" ht="12.75">
      <c r="AE79" s="1">
        <f t="shared" si="9"/>
        <v>50.50000000000001</v>
      </c>
      <c r="AF79" s="1">
        <f t="shared" si="10"/>
        <v>-45.89934640057525</v>
      </c>
    </row>
    <row r="80" spans="31:32" ht="12.75">
      <c r="AE80" s="1">
        <f t="shared" si="9"/>
        <v>64.60035548530583</v>
      </c>
      <c r="AF80" s="1">
        <f t="shared" si="10"/>
        <v>-34.0677433133866</v>
      </c>
    </row>
    <row r="81" spans="31:32" ht="12.75">
      <c r="AE81" s="1">
        <f t="shared" si="9"/>
        <v>73.80370890165315</v>
      </c>
      <c r="AF81" s="1">
        <f t="shared" si="10"/>
        <v>-18.127067596260435</v>
      </c>
    </row>
    <row r="82" spans="31:32" ht="12.75">
      <c r="AE82" s="1">
        <f t="shared" si="9"/>
        <v>77</v>
      </c>
      <c r="AF82" s="1">
        <f t="shared" si="10"/>
        <v>-1.2986573622031372E-14</v>
      </c>
    </row>
    <row r="83" spans="30:32" ht="12.75">
      <c r="AD83" s="1" t="s">
        <v>4</v>
      </c>
      <c r="AE83" s="1">
        <f aca="true" t="shared" si="11" ref="AE83:AE101">4*$L$4+$AD$84*AB7</f>
        <v>74</v>
      </c>
      <c r="AF83" s="1">
        <f aca="true" t="shared" si="12" ref="AF83:AF101">$AD$84*AC7</f>
        <v>0</v>
      </c>
    </row>
    <row r="84" spans="30:32" ht="12.75">
      <c r="AD84" s="1">
        <f>IF($K$19&lt;4*n,0,$K$19-(4*n))</f>
        <v>42</v>
      </c>
      <c r="AE84" s="1">
        <f t="shared" si="11"/>
        <v>71.46709007300815</v>
      </c>
      <c r="AF84" s="1">
        <f t="shared" si="12"/>
        <v>14.364846019678087</v>
      </c>
    </row>
    <row r="85" spans="31:32" ht="12.75">
      <c r="AE85" s="1">
        <f t="shared" si="11"/>
        <v>64.17386661099707</v>
      </c>
      <c r="AF85" s="1">
        <f t="shared" si="12"/>
        <v>26.99707960683465</v>
      </c>
    </row>
    <row r="86" spans="31:32" ht="12.75">
      <c r="AE86" s="1">
        <f t="shared" si="11"/>
        <v>53</v>
      </c>
      <c r="AF86" s="1">
        <f t="shared" si="12"/>
        <v>36.373066958946424</v>
      </c>
    </row>
    <row r="87" spans="31:32" ht="12.75">
      <c r="AE87" s="1">
        <f t="shared" si="11"/>
        <v>39.29322346201108</v>
      </c>
      <c r="AF87" s="1">
        <f t="shared" si="12"/>
        <v>41.361925626512736</v>
      </c>
    </row>
    <row r="88" spans="31:32" ht="12.75">
      <c r="AE88" s="1">
        <f t="shared" si="11"/>
        <v>24.70677653798893</v>
      </c>
      <c r="AF88" s="1">
        <f t="shared" si="12"/>
        <v>41.361925626512736</v>
      </c>
    </row>
    <row r="89" spans="31:32" ht="12.75">
      <c r="AE89" s="1">
        <f t="shared" si="11"/>
        <v>11.00000000000001</v>
      </c>
      <c r="AF89" s="1">
        <f t="shared" si="12"/>
        <v>36.373066958946424</v>
      </c>
    </row>
    <row r="90" spans="31:32" ht="12.75">
      <c r="AE90" s="1">
        <f t="shared" si="11"/>
        <v>-0.17386661099707368</v>
      </c>
      <c r="AF90" s="1">
        <f t="shared" si="12"/>
        <v>26.997079606834657</v>
      </c>
    </row>
    <row r="91" spans="31:32" ht="12.75">
      <c r="AE91" s="1">
        <f t="shared" si="11"/>
        <v>-7.467090073008151</v>
      </c>
      <c r="AF91" s="1">
        <f t="shared" si="12"/>
        <v>14.364846019678094</v>
      </c>
    </row>
    <row r="92" spans="31:32" ht="12.75">
      <c r="AE92" s="1">
        <f t="shared" si="11"/>
        <v>-10</v>
      </c>
      <c r="AF92" s="1">
        <f t="shared" si="12"/>
        <v>5.145623510616204E-15</v>
      </c>
    </row>
    <row r="93" spans="31:32" ht="12.75">
      <c r="AE93" s="1">
        <f t="shared" si="11"/>
        <v>-7.467090073008151</v>
      </c>
      <c r="AF93" s="1">
        <f t="shared" si="12"/>
        <v>-14.364846019678083</v>
      </c>
    </row>
    <row r="94" spans="31:32" ht="12.75">
      <c r="AE94" s="1">
        <f t="shared" si="11"/>
        <v>-0.17386661099707368</v>
      </c>
      <c r="AF94" s="1">
        <f t="shared" si="12"/>
        <v>-26.99707960683465</v>
      </c>
    </row>
    <row r="95" spans="31:32" ht="12.75">
      <c r="AE95" s="1">
        <f t="shared" si="11"/>
        <v>10.999999999999982</v>
      </c>
      <c r="AF95" s="1">
        <f t="shared" si="12"/>
        <v>-36.37306695894641</v>
      </c>
    </row>
    <row r="96" spans="31:32" ht="12.75">
      <c r="AE96" s="1">
        <f t="shared" si="11"/>
        <v>24.706776537988926</v>
      </c>
      <c r="AF96" s="1">
        <f t="shared" si="12"/>
        <v>-41.361925626512736</v>
      </c>
    </row>
    <row r="97" spans="31:32" ht="12.75">
      <c r="AE97" s="1">
        <f t="shared" si="11"/>
        <v>39.293223462011056</v>
      </c>
      <c r="AF97" s="1">
        <f t="shared" si="12"/>
        <v>-41.36192562651274</v>
      </c>
    </row>
    <row r="98" spans="31:32" ht="12.75">
      <c r="AE98" s="1">
        <f t="shared" si="11"/>
        <v>53</v>
      </c>
      <c r="AF98" s="1">
        <f t="shared" si="12"/>
        <v>-36.373066958946424</v>
      </c>
    </row>
    <row r="99" spans="31:32" ht="12.75">
      <c r="AE99" s="1">
        <f t="shared" si="11"/>
        <v>64.17386661099707</v>
      </c>
      <c r="AF99" s="1">
        <f t="shared" si="12"/>
        <v>-26.997079606834664</v>
      </c>
    </row>
    <row r="100" spans="31:32" ht="12.75">
      <c r="AE100" s="1">
        <f t="shared" si="11"/>
        <v>71.46709007300815</v>
      </c>
      <c r="AF100" s="1">
        <f t="shared" si="12"/>
        <v>-14.364846019678081</v>
      </c>
    </row>
    <row r="101" spans="31:32" ht="12.75">
      <c r="AE101" s="1">
        <f t="shared" si="11"/>
        <v>74</v>
      </c>
      <c r="AF101" s="1">
        <f t="shared" si="12"/>
        <v>-1.0291247021232408E-14</v>
      </c>
    </row>
    <row r="102" spans="30:32" ht="12.75">
      <c r="AD102" s="1" t="s">
        <v>5</v>
      </c>
      <c r="AE102" s="1">
        <f aca="true" t="shared" si="13" ref="AE102:AE120">5*$L$4+$AD$103*AB7</f>
        <v>71</v>
      </c>
      <c r="AF102" s="1">
        <f aca="true" t="shared" si="14" ref="AF102:AF120">$AD$103*AC7</f>
        <v>0</v>
      </c>
    </row>
    <row r="103" spans="30:32" ht="12.75">
      <c r="AD103" s="1">
        <f>IF($K$19&lt;5*n,0,$K$19-(5*n))</f>
        <v>31</v>
      </c>
      <c r="AE103" s="1">
        <f t="shared" si="13"/>
        <v>69.13047124436316</v>
      </c>
      <c r="AF103" s="1">
        <f t="shared" si="14"/>
        <v>10.60262444309573</v>
      </c>
    </row>
    <row r="104" spans="31:32" ht="12.75">
      <c r="AE104" s="1">
        <f t="shared" si="13"/>
        <v>63.74737773668832</v>
      </c>
      <c r="AF104" s="1">
        <f t="shared" si="14"/>
        <v>19.926415900282716</v>
      </c>
    </row>
    <row r="105" spans="31:32" ht="12.75">
      <c r="AE105" s="1">
        <f t="shared" si="13"/>
        <v>55.5</v>
      </c>
      <c r="AF105" s="1">
        <f t="shared" si="14"/>
        <v>26.846787517317598</v>
      </c>
    </row>
    <row r="106" spans="31:32" ht="12.75">
      <c r="AE106" s="1">
        <f t="shared" si="13"/>
        <v>45.38309350767484</v>
      </c>
      <c r="AF106" s="1">
        <f t="shared" si="14"/>
        <v>30.529040343378448</v>
      </c>
    </row>
    <row r="107" spans="31:32" ht="12.75">
      <c r="AE107" s="1">
        <f t="shared" si="13"/>
        <v>34.61690649232516</v>
      </c>
      <c r="AF107" s="1">
        <f t="shared" si="14"/>
        <v>30.529040343378448</v>
      </c>
    </row>
    <row r="108" spans="31:32" ht="12.75">
      <c r="AE108" s="1">
        <f t="shared" si="13"/>
        <v>24.500000000000007</v>
      </c>
      <c r="AF108" s="1">
        <f t="shared" si="14"/>
        <v>26.8467875173176</v>
      </c>
    </row>
    <row r="109" spans="31:32" ht="12.75">
      <c r="AE109" s="1">
        <f t="shared" si="13"/>
        <v>16.252622263311686</v>
      </c>
      <c r="AF109" s="1">
        <f t="shared" si="14"/>
        <v>19.926415900282723</v>
      </c>
    </row>
    <row r="110" spans="31:32" ht="12.75">
      <c r="AE110" s="1">
        <f t="shared" si="13"/>
        <v>10.869528755636843</v>
      </c>
      <c r="AF110" s="1">
        <f t="shared" si="14"/>
        <v>10.602624443095735</v>
      </c>
    </row>
    <row r="111" spans="31:32" ht="12.75">
      <c r="AE111" s="1">
        <f t="shared" si="13"/>
        <v>9</v>
      </c>
      <c r="AF111" s="1">
        <f t="shared" si="14"/>
        <v>3.797960210216722E-15</v>
      </c>
    </row>
    <row r="112" spans="31:32" ht="12.75">
      <c r="AE112" s="1">
        <f t="shared" si="13"/>
        <v>10.86952875563684</v>
      </c>
      <c r="AF112" s="1">
        <f t="shared" si="14"/>
        <v>-10.602624443095728</v>
      </c>
    </row>
    <row r="113" spans="31:32" ht="12.75">
      <c r="AE113" s="1">
        <f t="shared" si="13"/>
        <v>16.252622263311682</v>
      </c>
      <c r="AF113" s="1">
        <f t="shared" si="14"/>
        <v>-19.926415900282716</v>
      </c>
    </row>
    <row r="114" spans="31:32" ht="12.75">
      <c r="AE114" s="1">
        <f t="shared" si="13"/>
        <v>24.499999999999986</v>
      </c>
      <c r="AF114" s="1">
        <f t="shared" si="14"/>
        <v>-26.84678751731759</v>
      </c>
    </row>
    <row r="115" spans="31:32" ht="12.75">
      <c r="AE115" s="1">
        <f t="shared" si="13"/>
        <v>34.61690649232516</v>
      </c>
      <c r="AF115" s="1">
        <f t="shared" si="14"/>
        <v>-30.529040343378448</v>
      </c>
    </row>
    <row r="116" spans="31:32" ht="12.75">
      <c r="AE116" s="1">
        <f t="shared" si="13"/>
        <v>45.38309350767483</v>
      </c>
      <c r="AF116" s="1">
        <f t="shared" si="14"/>
        <v>-30.52904034337845</v>
      </c>
    </row>
    <row r="117" spans="31:32" ht="12.75">
      <c r="AE117" s="1">
        <f t="shared" si="13"/>
        <v>55.5</v>
      </c>
      <c r="AF117" s="1">
        <f t="shared" si="14"/>
        <v>-26.846787517317598</v>
      </c>
    </row>
    <row r="118" spans="31:32" ht="12.75">
      <c r="AE118" s="1">
        <f t="shared" si="13"/>
        <v>63.74737773668831</v>
      </c>
      <c r="AF118" s="1">
        <f t="shared" si="14"/>
        <v>-19.926415900282727</v>
      </c>
    </row>
    <row r="119" spans="31:32" ht="12.75">
      <c r="AE119" s="1">
        <f t="shared" si="13"/>
        <v>69.13047124436316</v>
      </c>
      <c r="AF119" s="1">
        <f t="shared" si="14"/>
        <v>-10.602624443095726</v>
      </c>
    </row>
    <row r="120" spans="31:32" ht="12.75">
      <c r="AE120" s="1">
        <f t="shared" si="13"/>
        <v>71</v>
      </c>
      <c r="AF120" s="1">
        <f t="shared" si="14"/>
        <v>-7.595920420433444E-15</v>
      </c>
    </row>
    <row r="121" spans="30:32" ht="12.75">
      <c r="AD121" s="1" t="s">
        <v>6</v>
      </c>
      <c r="AE121" s="1">
        <f aca="true" t="shared" si="15" ref="AE121:AE139">6*$L$4+$AD$122*AB7</f>
        <v>68</v>
      </c>
      <c r="AF121" s="1">
        <f aca="true" t="shared" si="16" ref="AF121:AF139">$AD$122*AC7</f>
        <v>0</v>
      </c>
    </row>
    <row r="122" spans="30:32" ht="12.75">
      <c r="AD122" s="1">
        <f>IF($K$19&lt;6*n,0,$K$19-(6*n))</f>
        <v>20</v>
      </c>
      <c r="AE122" s="1">
        <f t="shared" si="15"/>
        <v>66.79385241571816</v>
      </c>
      <c r="AF122" s="1">
        <f t="shared" si="16"/>
        <v>6.840402866513374</v>
      </c>
    </row>
    <row r="123" spans="31:32" ht="12.75">
      <c r="AE123" s="1">
        <f t="shared" si="15"/>
        <v>63.32088886237956</v>
      </c>
      <c r="AF123" s="1">
        <f t="shared" si="16"/>
        <v>12.855752193730785</v>
      </c>
    </row>
    <row r="124" spans="31:32" ht="12.75">
      <c r="AE124" s="1">
        <f t="shared" si="15"/>
        <v>58</v>
      </c>
      <c r="AF124" s="1">
        <f t="shared" si="16"/>
        <v>17.32050807568877</v>
      </c>
    </row>
    <row r="125" spans="31:32" ht="12.75">
      <c r="AE125" s="1">
        <f t="shared" si="15"/>
        <v>51.47296355333861</v>
      </c>
      <c r="AF125" s="1">
        <f t="shared" si="16"/>
        <v>19.69615506024416</v>
      </c>
    </row>
    <row r="126" spans="31:32" ht="12.75">
      <c r="AE126" s="1">
        <f t="shared" si="15"/>
        <v>44.52703644666139</v>
      </c>
      <c r="AF126" s="1">
        <f t="shared" si="16"/>
        <v>19.69615506024416</v>
      </c>
    </row>
    <row r="127" spans="31:32" ht="12.75">
      <c r="AE127" s="1">
        <f t="shared" si="15"/>
        <v>38</v>
      </c>
      <c r="AF127" s="1">
        <f t="shared" si="16"/>
        <v>17.320508075688775</v>
      </c>
    </row>
    <row r="128" spans="31:32" ht="12.75">
      <c r="AE128" s="1">
        <f t="shared" si="15"/>
        <v>32.67911113762044</v>
      </c>
      <c r="AF128" s="1">
        <f t="shared" si="16"/>
        <v>12.85575219373079</v>
      </c>
    </row>
    <row r="129" spans="31:32" ht="12.75">
      <c r="AE129" s="1">
        <f t="shared" si="15"/>
        <v>29.206147584281833</v>
      </c>
      <c r="AF129" s="1">
        <f t="shared" si="16"/>
        <v>6.840402866513378</v>
      </c>
    </row>
    <row r="130" spans="31:32" ht="12.75">
      <c r="AE130" s="1">
        <f t="shared" si="15"/>
        <v>28</v>
      </c>
      <c r="AF130" s="1">
        <f t="shared" si="16"/>
        <v>2.45029690981724E-15</v>
      </c>
    </row>
    <row r="131" spans="31:32" ht="12.75">
      <c r="AE131" s="1">
        <f t="shared" si="15"/>
        <v>29.20614758428183</v>
      </c>
      <c r="AF131" s="1">
        <f t="shared" si="16"/>
        <v>-6.840402866513373</v>
      </c>
    </row>
    <row r="132" spans="31:32" ht="12.75">
      <c r="AE132" s="1">
        <f t="shared" si="15"/>
        <v>32.67911113762044</v>
      </c>
      <c r="AF132" s="1">
        <f t="shared" si="16"/>
        <v>-12.855752193730785</v>
      </c>
    </row>
    <row r="133" spans="31:32" ht="12.75">
      <c r="AE133" s="1">
        <f t="shared" si="15"/>
        <v>37.99999999999999</v>
      </c>
      <c r="AF133" s="1">
        <f t="shared" si="16"/>
        <v>-17.320508075688767</v>
      </c>
    </row>
    <row r="134" spans="31:32" ht="12.75">
      <c r="AE134" s="1">
        <f t="shared" si="15"/>
        <v>44.52703644666139</v>
      </c>
      <c r="AF134" s="1">
        <f t="shared" si="16"/>
        <v>-19.69615506024416</v>
      </c>
    </row>
    <row r="135" spans="31:32" ht="12.75">
      <c r="AE135" s="1">
        <f t="shared" si="15"/>
        <v>51.4729635533386</v>
      </c>
      <c r="AF135" s="1">
        <f t="shared" si="16"/>
        <v>-19.696155060244163</v>
      </c>
    </row>
    <row r="136" spans="31:32" ht="12.75">
      <c r="AE136" s="1">
        <f t="shared" si="15"/>
        <v>58</v>
      </c>
      <c r="AF136" s="1">
        <f t="shared" si="16"/>
        <v>-17.32050807568877</v>
      </c>
    </row>
    <row r="137" spans="31:32" ht="12.75">
      <c r="AE137" s="1">
        <f t="shared" si="15"/>
        <v>63.320888862379554</v>
      </c>
      <c r="AF137" s="1">
        <f t="shared" si="16"/>
        <v>-12.855752193730792</v>
      </c>
    </row>
    <row r="138" spans="31:32" ht="12.75">
      <c r="AE138" s="1">
        <f t="shared" si="15"/>
        <v>66.79385241571816</v>
      </c>
      <c r="AF138" s="1">
        <f t="shared" si="16"/>
        <v>-6.840402866513372</v>
      </c>
    </row>
    <row r="139" spans="31:32" ht="12.75">
      <c r="AE139" s="1">
        <f t="shared" si="15"/>
        <v>68</v>
      </c>
      <c r="AF139" s="1">
        <f t="shared" si="16"/>
        <v>-4.90059381963448E-15</v>
      </c>
    </row>
    <row r="140" spans="30:32" ht="12.75">
      <c r="AD140" s="1" t="s">
        <v>7</v>
      </c>
      <c r="AE140" s="1">
        <f aca="true" t="shared" si="17" ref="AE140:AE158">7*$L$4+$AD$141*AB7</f>
        <v>65</v>
      </c>
      <c r="AF140" s="1">
        <f aca="true" t="shared" si="18" ref="AF140:AF158">$AD$141*AC7</f>
        <v>0</v>
      </c>
    </row>
    <row r="141" spans="30:32" ht="12.75">
      <c r="AD141" s="1">
        <f>IF($K$19&lt;7*n,0,$K$19-(7*n))</f>
        <v>9</v>
      </c>
      <c r="AE141" s="1">
        <f t="shared" si="17"/>
        <v>64.45723358707318</v>
      </c>
      <c r="AF141" s="1">
        <f t="shared" si="18"/>
        <v>3.0781812899310186</v>
      </c>
    </row>
    <row r="142" spans="31:32" ht="12.75">
      <c r="AE142" s="1">
        <f t="shared" si="17"/>
        <v>62.8943999880708</v>
      </c>
      <c r="AF142" s="1">
        <f t="shared" si="18"/>
        <v>5.785088487178854</v>
      </c>
    </row>
    <row r="143" spans="31:32" ht="12.75">
      <c r="AE143" s="1">
        <f t="shared" si="17"/>
        <v>60.5</v>
      </c>
      <c r="AF143" s="1">
        <f t="shared" si="18"/>
        <v>7.794228634059947</v>
      </c>
    </row>
    <row r="144" spans="31:32" ht="12.75">
      <c r="AE144" s="1">
        <f t="shared" si="17"/>
        <v>57.562833599002374</v>
      </c>
      <c r="AF144" s="1">
        <f t="shared" si="18"/>
        <v>8.863269777109872</v>
      </c>
    </row>
    <row r="145" spans="31:32" ht="12.75">
      <c r="AE145" s="1">
        <f t="shared" si="17"/>
        <v>54.437166400997626</v>
      </c>
      <c r="AF145" s="1">
        <f t="shared" si="18"/>
        <v>8.863269777109872</v>
      </c>
    </row>
    <row r="146" spans="31:32" ht="12.75">
      <c r="AE146" s="1">
        <f t="shared" si="17"/>
        <v>51.5</v>
      </c>
      <c r="AF146" s="1">
        <f t="shared" si="18"/>
        <v>7.794228634059948</v>
      </c>
    </row>
    <row r="147" spans="31:32" ht="12.75">
      <c r="AE147" s="1">
        <f t="shared" si="17"/>
        <v>49.1056000119292</v>
      </c>
      <c r="AF147" s="1">
        <f t="shared" si="18"/>
        <v>5.7850884871788555</v>
      </c>
    </row>
    <row r="148" spans="31:32" ht="12.75">
      <c r="AE148" s="1">
        <f t="shared" si="17"/>
        <v>47.542766412926824</v>
      </c>
      <c r="AF148" s="1">
        <f t="shared" si="18"/>
        <v>3.07818128993102</v>
      </c>
    </row>
    <row r="149" spans="31:32" ht="12.75">
      <c r="AE149" s="1">
        <f t="shared" si="17"/>
        <v>47</v>
      </c>
      <c r="AF149" s="1">
        <f t="shared" si="18"/>
        <v>1.102633609417758E-15</v>
      </c>
    </row>
    <row r="150" spans="31:32" ht="12.75">
      <c r="AE150" s="1">
        <f t="shared" si="17"/>
        <v>47.542766412926824</v>
      </c>
      <c r="AF150" s="1">
        <f t="shared" si="18"/>
        <v>-3.0781812899310177</v>
      </c>
    </row>
    <row r="151" spans="31:32" ht="12.75">
      <c r="AE151" s="1">
        <f t="shared" si="17"/>
        <v>49.1056000119292</v>
      </c>
      <c r="AF151" s="1">
        <f t="shared" si="18"/>
        <v>-5.785088487178854</v>
      </c>
    </row>
    <row r="152" spans="31:32" ht="12.75">
      <c r="AE152" s="1">
        <f t="shared" si="17"/>
        <v>51.5</v>
      </c>
      <c r="AF152" s="1">
        <f t="shared" si="18"/>
        <v>-7.794228634059945</v>
      </c>
    </row>
    <row r="153" spans="31:32" ht="12.75">
      <c r="AE153" s="1">
        <f t="shared" si="17"/>
        <v>54.437166400997626</v>
      </c>
      <c r="AF153" s="1">
        <f t="shared" si="18"/>
        <v>-8.863269777109872</v>
      </c>
    </row>
    <row r="154" spans="31:32" ht="12.75">
      <c r="AE154" s="1">
        <f t="shared" si="17"/>
        <v>57.56283359900237</v>
      </c>
      <c r="AF154" s="1">
        <f t="shared" si="18"/>
        <v>-8.863269777109874</v>
      </c>
    </row>
    <row r="155" spans="31:32" ht="12.75">
      <c r="AE155" s="1">
        <f t="shared" si="17"/>
        <v>60.5</v>
      </c>
      <c r="AF155" s="1">
        <f t="shared" si="18"/>
        <v>-7.794228634059947</v>
      </c>
    </row>
    <row r="156" spans="31:32" ht="12.75">
      <c r="AE156" s="1">
        <f t="shared" si="17"/>
        <v>62.8943999880708</v>
      </c>
      <c r="AF156" s="1">
        <f t="shared" si="18"/>
        <v>-5.785088487178856</v>
      </c>
    </row>
    <row r="157" spans="31:32" ht="12.75">
      <c r="AE157" s="1">
        <f t="shared" si="17"/>
        <v>64.45723358707318</v>
      </c>
      <c r="AF157" s="1">
        <f t="shared" si="18"/>
        <v>-3.0781812899310173</v>
      </c>
    </row>
    <row r="158" spans="31:32" ht="12.75">
      <c r="AE158" s="1">
        <f t="shared" si="17"/>
        <v>65</v>
      </c>
      <c r="AF158" s="1">
        <f t="shared" si="18"/>
        <v>-2.205267218835516E-15</v>
      </c>
    </row>
    <row r="159" spans="30:32" ht="12.75">
      <c r="AD159" s="1" t="s">
        <v>8</v>
      </c>
      <c r="AE159" s="1">
        <f aca="true" t="shared" si="19" ref="AE159:AE177">8*$L$4+$AD$160*AB7</f>
        <v>64</v>
      </c>
      <c r="AF159" s="1">
        <f aca="true" t="shared" si="20" ref="AF159:AF177">$AD$160*AC7</f>
        <v>0</v>
      </c>
    </row>
    <row r="160" spans="30:32" ht="12.75">
      <c r="AD160" s="1">
        <f>IF($K$19&lt;8*n,0,$K$19-(8*n))</f>
        <v>0</v>
      </c>
      <c r="AE160" s="1">
        <f t="shared" si="19"/>
        <v>64</v>
      </c>
      <c r="AF160" s="1">
        <f t="shared" si="20"/>
        <v>0</v>
      </c>
    </row>
    <row r="161" spans="31:32" ht="12.75">
      <c r="AE161" s="1">
        <f t="shared" si="19"/>
        <v>64</v>
      </c>
      <c r="AF161" s="1">
        <f t="shared" si="20"/>
        <v>0</v>
      </c>
    </row>
    <row r="162" spans="31:32" ht="12.75">
      <c r="AE162" s="1">
        <f t="shared" si="19"/>
        <v>64</v>
      </c>
      <c r="AF162" s="1">
        <f t="shared" si="20"/>
        <v>0</v>
      </c>
    </row>
    <row r="163" spans="31:32" ht="12.75">
      <c r="AE163" s="1">
        <f t="shared" si="19"/>
        <v>64</v>
      </c>
      <c r="AF163" s="1">
        <f t="shared" si="20"/>
        <v>0</v>
      </c>
    </row>
    <row r="164" spans="31:32" ht="12.75">
      <c r="AE164" s="1">
        <f t="shared" si="19"/>
        <v>64</v>
      </c>
      <c r="AF164" s="1">
        <f t="shared" si="20"/>
        <v>0</v>
      </c>
    </row>
    <row r="165" spans="31:32" ht="12.75">
      <c r="AE165" s="1">
        <f t="shared" si="19"/>
        <v>64</v>
      </c>
      <c r="AF165" s="1">
        <f t="shared" si="20"/>
        <v>0</v>
      </c>
    </row>
    <row r="166" spans="31:32" ht="12.75">
      <c r="AE166" s="1">
        <f t="shared" si="19"/>
        <v>64</v>
      </c>
      <c r="AF166" s="1">
        <f t="shared" si="20"/>
        <v>0</v>
      </c>
    </row>
    <row r="167" spans="31:32" ht="12.75">
      <c r="AE167" s="1">
        <f t="shared" si="19"/>
        <v>64</v>
      </c>
      <c r="AF167" s="1">
        <f t="shared" si="20"/>
        <v>0</v>
      </c>
    </row>
    <row r="168" spans="31:32" ht="12.75">
      <c r="AE168" s="1">
        <f t="shared" si="19"/>
        <v>64</v>
      </c>
      <c r="AF168" s="1">
        <f t="shared" si="20"/>
        <v>0</v>
      </c>
    </row>
    <row r="169" spans="31:32" ht="12.75">
      <c r="AE169" s="1">
        <f t="shared" si="19"/>
        <v>64</v>
      </c>
      <c r="AF169" s="1">
        <f t="shared" si="20"/>
        <v>0</v>
      </c>
    </row>
    <row r="170" spans="31:32" ht="12.75">
      <c r="AE170" s="1">
        <f t="shared" si="19"/>
        <v>64</v>
      </c>
      <c r="AF170" s="1">
        <f t="shared" si="20"/>
        <v>0</v>
      </c>
    </row>
    <row r="171" spans="31:32" ht="12.75">
      <c r="AE171" s="1">
        <f t="shared" si="19"/>
        <v>64</v>
      </c>
      <c r="AF171" s="1">
        <f t="shared" si="20"/>
        <v>0</v>
      </c>
    </row>
    <row r="172" spans="31:32" ht="12.75">
      <c r="AE172" s="1">
        <f t="shared" si="19"/>
        <v>64</v>
      </c>
      <c r="AF172" s="1">
        <f t="shared" si="20"/>
        <v>0</v>
      </c>
    </row>
    <row r="173" spans="31:32" ht="12.75">
      <c r="AE173" s="1">
        <f t="shared" si="19"/>
        <v>64</v>
      </c>
      <c r="AF173" s="1">
        <f t="shared" si="20"/>
        <v>0</v>
      </c>
    </row>
    <row r="174" spans="31:32" ht="12.75">
      <c r="AE174" s="1">
        <f t="shared" si="19"/>
        <v>64</v>
      </c>
      <c r="AF174" s="1">
        <f t="shared" si="20"/>
        <v>0</v>
      </c>
    </row>
    <row r="175" spans="31:32" ht="12.75">
      <c r="AE175" s="1">
        <f t="shared" si="19"/>
        <v>64</v>
      </c>
      <c r="AF175" s="1">
        <f t="shared" si="20"/>
        <v>0</v>
      </c>
    </row>
    <row r="176" spans="31:32" ht="12.75">
      <c r="AE176" s="1">
        <f t="shared" si="19"/>
        <v>64</v>
      </c>
      <c r="AF176" s="1">
        <f t="shared" si="20"/>
        <v>0</v>
      </c>
    </row>
    <row r="177" spans="31:32" ht="12.75">
      <c r="AE177" s="1">
        <f t="shared" si="19"/>
        <v>64</v>
      </c>
      <c r="AF177" s="1">
        <f t="shared" si="20"/>
        <v>0</v>
      </c>
    </row>
    <row r="178" spans="30:32" ht="12.75">
      <c r="AD178" s="1" t="s">
        <v>10</v>
      </c>
      <c r="AE178" s="1">
        <f aca="true" t="shared" si="21" ref="AE178:AE196">9*$L$4+$AD$179*AB7</f>
        <v>72</v>
      </c>
      <c r="AF178" s="1">
        <f aca="true" t="shared" si="22" ref="AF178:AF196">$AD$179*AC7</f>
        <v>0</v>
      </c>
    </row>
    <row r="179" spans="30:32" ht="12.75">
      <c r="AD179" s="1">
        <f>IF($K$19&lt;9*n,0,$K$19-(9*n))</f>
        <v>0</v>
      </c>
      <c r="AE179" s="1">
        <f t="shared" si="21"/>
        <v>72</v>
      </c>
      <c r="AF179" s="1">
        <f t="shared" si="22"/>
        <v>0</v>
      </c>
    </row>
    <row r="180" spans="31:32" ht="12.75">
      <c r="AE180" s="1">
        <f t="shared" si="21"/>
        <v>72</v>
      </c>
      <c r="AF180" s="1">
        <f t="shared" si="22"/>
        <v>0</v>
      </c>
    </row>
    <row r="181" spans="31:32" ht="12.75">
      <c r="AE181" s="1">
        <f t="shared" si="21"/>
        <v>72</v>
      </c>
      <c r="AF181" s="1">
        <f t="shared" si="22"/>
        <v>0</v>
      </c>
    </row>
    <row r="182" spans="31:32" ht="12.75">
      <c r="AE182" s="1">
        <f t="shared" si="21"/>
        <v>72</v>
      </c>
      <c r="AF182" s="1">
        <f t="shared" si="22"/>
        <v>0</v>
      </c>
    </row>
    <row r="183" spans="31:32" ht="12.75">
      <c r="AE183" s="1">
        <f t="shared" si="21"/>
        <v>72</v>
      </c>
      <c r="AF183" s="1">
        <f t="shared" si="22"/>
        <v>0</v>
      </c>
    </row>
    <row r="184" spans="31:32" ht="12.75">
      <c r="AE184" s="1">
        <f t="shared" si="21"/>
        <v>72</v>
      </c>
      <c r="AF184" s="1">
        <f t="shared" si="22"/>
        <v>0</v>
      </c>
    </row>
    <row r="185" spans="31:32" ht="12.75">
      <c r="AE185" s="1">
        <f t="shared" si="21"/>
        <v>72</v>
      </c>
      <c r="AF185" s="1">
        <f t="shared" si="22"/>
        <v>0</v>
      </c>
    </row>
    <row r="186" spans="31:32" ht="12.75">
      <c r="AE186" s="1">
        <f t="shared" si="21"/>
        <v>72</v>
      </c>
      <c r="AF186" s="1">
        <f t="shared" si="22"/>
        <v>0</v>
      </c>
    </row>
    <row r="187" spans="31:32" ht="12.75">
      <c r="AE187" s="1">
        <f t="shared" si="21"/>
        <v>72</v>
      </c>
      <c r="AF187" s="1">
        <f t="shared" si="22"/>
        <v>0</v>
      </c>
    </row>
    <row r="188" spans="31:32" ht="12.75">
      <c r="AE188" s="1">
        <f t="shared" si="21"/>
        <v>72</v>
      </c>
      <c r="AF188" s="1">
        <f t="shared" si="22"/>
        <v>0</v>
      </c>
    </row>
    <row r="189" spans="31:32" ht="12.75">
      <c r="AE189" s="1">
        <f t="shared" si="21"/>
        <v>72</v>
      </c>
      <c r="AF189" s="1">
        <f t="shared" si="22"/>
        <v>0</v>
      </c>
    </row>
    <row r="190" spans="31:32" ht="12.75">
      <c r="AE190" s="1">
        <f t="shared" si="21"/>
        <v>72</v>
      </c>
      <c r="AF190" s="1">
        <f t="shared" si="22"/>
        <v>0</v>
      </c>
    </row>
    <row r="191" spans="31:32" ht="12.75">
      <c r="AE191" s="1">
        <f t="shared" si="21"/>
        <v>72</v>
      </c>
      <c r="AF191" s="1">
        <f t="shared" si="22"/>
        <v>0</v>
      </c>
    </row>
    <row r="192" spans="31:32" ht="12.75">
      <c r="AE192" s="1">
        <f t="shared" si="21"/>
        <v>72</v>
      </c>
      <c r="AF192" s="1">
        <f t="shared" si="22"/>
        <v>0</v>
      </c>
    </row>
    <row r="193" spans="31:32" ht="12.75">
      <c r="AE193" s="1">
        <f t="shared" si="21"/>
        <v>72</v>
      </c>
      <c r="AF193" s="1">
        <f t="shared" si="22"/>
        <v>0</v>
      </c>
    </row>
    <row r="194" spans="31:32" ht="12.75">
      <c r="AE194" s="1">
        <f t="shared" si="21"/>
        <v>72</v>
      </c>
      <c r="AF194" s="1">
        <f t="shared" si="22"/>
        <v>0</v>
      </c>
    </row>
    <row r="195" spans="31:32" ht="12.75">
      <c r="AE195" s="1">
        <f t="shared" si="21"/>
        <v>72</v>
      </c>
      <c r="AF195" s="1">
        <f t="shared" si="22"/>
        <v>0</v>
      </c>
    </row>
    <row r="196" spans="31:32" ht="12.75">
      <c r="AE196" s="1">
        <f t="shared" si="21"/>
        <v>72</v>
      </c>
      <c r="AF196" s="1">
        <f t="shared" si="22"/>
        <v>0</v>
      </c>
    </row>
    <row r="197" spans="30:32" ht="12.75">
      <c r="AD197" s="1" t="s">
        <v>11</v>
      </c>
      <c r="AE197" s="1">
        <f aca="true" t="shared" si="23" ref="AE197:AE215">10*$L$4+$AD$198*AB7</f>
        <v>80</v>
      </c>
      <c r="AF197" s="1">
        <f aca="true" t="shared" si="24" ref="AF197:AF215">$AD$198*AC7</f>
        <v>0</v>
      </c>
    </row>
    <row r="198" spans="30:32" ht="12.75">
      <c r="AD198" s="1">
        <f>IF($K$19&lt;10*n,0,$K$19-(10*n))</f>
        <v>0</v>
      </c>
      <c r="AE198" s="1">
        <f t="shared" si="23"/>
        <v>80</v>
      </c>
      <c r="AF198" s="1">
        <f t="shared" si="24"/>
        <v>0</v>
      </c>
    </row>
    <row r="199" spans="31:32" ht="12.75">
      <c r="AE199" s="1">
        <f t="shared" si="23"/>
        <v>80</v>
      </c>
      <c r="AF199" s="1">
        <f t="shared" si="24"/>
        <v>0</v>
      </c>
    </row>
    <row r="200" spans="31:32" ht="12.75">
      <c r="AE200" s="1">
        <f t="shared" si="23"/>
        <v>80</v>
      </c>
      <c r="AF200" s="1">
        <f t="shared" si="24"/>
        <v>0</v>
      </c>
    </row>
    <row r="201" spans="31:32" ht="12.75">
      <c r="AE201" s="1">
        <f t="shared" si="23"/>
        <v>80</v>
      </c>
      <c r="AF201" s="1">
        <f t="shared" si="24"/>
        <v>0</v>
      </c>
    </row>
    <row r="202" spans="31:32" ht="12.75">
      <c r="AE202" s="1">
        <f t="shared" si="23"/>
        <v>80</v>
      </c>
      <c r="AF202" s="1">
        <f t="shared" si="24"/>
        <v>0</v>
      </c>
    </row>
    <row r="203" spans="31:32" ht="12.75">
      <c r="AE203" s="1">
        <f t="shared" si="23"/>
        <v>80</v>
      </c>
      <c r="AF203" s="1">
        <f t="shared" si="24"/>
        <v>0</v>
      </c>
    </row>
    <row r="204" spans="31:32" ht="12.75">
      <c r="AE204" s="1">
        <f t="shared" si="23"/>
        <v>80</v>
      </c>
      <c r="AF204" s="1">
        <f t="shared" si="24"/>
        <v>0</v>
      </c>
    </row>
    <row r="205" spans="31:32" ht="12.75">
      <c r="AE205" s="1">
        <f t="shared" si="23"/>
        <v>80</v>
      </c>
      <c r="AF205" s="1">
        <f t="shared" si="24"/>
        <v>0</v>
      </c>
    </row>
    <row r="206" spans="31:32" ht="12.75">
      <c r="AE206" s="1">
        <f t="shared" si="23"/>
        <v>80</v>
      </c>
      <c r="AF206" s="1">
        <f t="shared" si="24"/>
        <v>0</v>
      </c>
    </row>
    <row r="207" spans="31:32" ht="12.75">
      <c r="AE207" s="1">
        <f t="shared" si="23"/>
        <v>80</v>
      </c>
      <c r="AF207" s="1">
        <f t="shared" si="24"/>
        <v>0</v>
      </c>
    </row>
    <row r="208" spans="31:32" ht="12.75">
      <c r="AE208" s="1">
        <f t="shared" si="23"/>
        <v>80</v>
      </c>
      <c r="AF208" s="1">
        <f t="shared" si="24"/>
        <v>0</v>
      </c>
    </row>
    <row r="209" spans="31:32" ht="12.75">
      <c r="AE209" s="1">
        <f t="shared" si="23"/>
        <v>80</v>
      </c>
      <c r="AF209" s="1">
        <f t="shared" si="24"/>
        <v>0</v>
      </c>
    </row>
    <row r="210" spans="31:32" ht="12.75">
      <c r="AE210" s="1">
        <f t="shared" si="23"/>
        <v>80</v>
      </c>
      <c r="AF210" s="1">
        <f t="shared" si="24"/>
        <v>0</v>
      </c>
    </row>
    <row r="211" spans="31:32" ht="12.75">
      <c r="AE211" s="1">
        <f t="shared" si="23"/>
        <v>80</v>
      </c>
      <c r="AF211" s="1">
        <f t="shared" si="24"/>
        <v>0</v>
      </c>
    </row>
    <row r="212" spans="31:32" ht="12.75">
      <c r="AE212" s="1">
        <f t="shared" si="23"/>
        <v>80</v>
      </c>
      <c r="AF212" s="1">
        <f t="shared" si="24"/>
        <v>0</v>
      </c>
    </row>
    <row r="213" spans="31:32" ht="12.75">
      <c r="AE213" s="1">
        <f t="shared" si="23"/>
        <v>80</v>
      </c>
      <c r="AF213" s="1">
        <f t="shared" si="24"/>
        <v>0</v>
      </c>
    </row>
    <row r="214" spans="31:32" ht="12.75">
      <c r="AE214" s="1">
        <f t="shared" si="23"/>
        <v>80</v>
      </c>
      <c r="AF214" s="1">
        <f t="shared" si="24"/>
        <v>0</v>
      </c>
    </row>
    <row r="215" spans="31:32" ht="12.75">
      <c r="AE215" s="1">
        <f t="shared" si="23"/>
        <v>80</v>
      </c>
      <c r="AF215" s="1">
        <f t="shared" si="24"/>
        <v>0</v>
      </c>
    </row>
    <row r="216" spans="30:32" ht="12.75">
      <c r="AD216" s="1" t="s">
        <v>12</v>
      </c>
      <c r="AE216" s="1">
        <f aca="true" t="shared" si="25" ref="AE216:AE234">11*$L$4+$AD$217*AB7</f>
        <v>88</v>
      </c>
      <c r="AF216" s="1">
        <f aca="true" t="shared" si="26" ref="AF216:AF234">$AD$217*AC7</f>
        <v>0</v>
      </c>
    </row>
    <row r="217" spans="30:32" ht="12.75">
      <c r="AD217" s="1">
        <f>IF($K$19&lt;11*n,0,$K$19-(11*n))</f>
        <v>0</v>
      </c>
      <c r="AE217" s="1">
        <f t="shared" si="25"/>
        <v>88</v>
      </c>
      <c r="AF217" s="1">
        <f t="shared" si="26"/>
        <v>0</v>
      </c>
    </row>
    <row r="218" spans="31:32" ht="12.75">
      <c r="AE218" s="1">
        <f t="shared" si="25"/>
        <v>88</v>
      </c>
      <c r="AF218" s="1">
        <f t="shared" si="26"/>
        <v>0</v>
      </c>
    </row>
    <row r="219" spans="31:32" ht="12.75">
      <c r="AE219" s="1">
        <f t="shared" si="25"/>
        <v>88</v>
      </c>
      <c r="AF219" s="1">
        <f t="shared" si="26"/>
        <v>0</v>
      </c>
    </row>
    <row r="220" spans="31:32" ht="12.75">
      <c r="AE220" s="1">
        <f t="shared" si="25"/>
        <v>88</v>
      </c>
      <c r="AF220" s="1">
        <f t="shared" si="26"/>
        <v>0</v>
      </c>
    </row>
    <row r="221" spans="31:32" ht="12.75">
      <c r="AE221" s="1">
        <f t="shared" si="25"/>
        <v>88</v>
      </c>
      <c r="AF221" s="1">
        <f t="shared" si="26"/>
        <v>0</v>
      </c>
    </row>
    <row r="222" spans="31:32" ht="12.75">
      <c r="AE222" s="1">
        <f t="shared" si="25"/>
        <v>88</v>
      </c>
      <c r="AF222" s="1">
        <f t="shared" si="26"/>
        <v>0</v>
      </c>
    </row>
    <row r="223" spans="31:32" ht="12.75">
      <c r="AE223" s="1">
        <f t="shared" si="25"/>
        <v>88</v>
      </c>
      <c r="AF223" s="1">
        <f t="shared" si="26"/>
        <v>0</v>
      </c>
    </row>
    <row r="224" spans="31:32" ht="12.75">
      <c r="AE224" s="1">
        <f t="shared" si="25"/>
        <v>88</v>
      </c>
      <c r="AF224" s="1">
        <f t="shared" si="26"/>
        <v>0</v>
      </c>
    </row>
    <row r="225" spans="31:32" ht="12.75">
      <c r="AE225" s="1">
        <f t="shared" si="25"/>
        <v>88</v>
      </c>
      <c r="AF225" s="1">
        <f t="shared" si="26"/>
        <v>0</v>
      </c>
    </row>
    <row r="226" spans="31:32" ht="12.75">
      <c r="AE226" s="1">
        <f t="shared" si="25"/>
        <v>88</v>
      </c>
      <c r="AF226" s="1">
        <f t="shared" si="26"/>
        <v>0</v>
      </c>
    </row>
    <row r="227" spans="31:32" ht="12.75">
      <c r="AE227" s="1">
        <f t="shared" si="25"/>
        <v>88</v>
      </c>
      <c r="AF227" s="1">
        <f t="shared" si="26"/>
        <v>0</v>
      </c>
    </row>
    <row r="228" spans="31:32" ht="12.75">
      <c r="AE228" s="1">
        <f t="shared" si="25"/>
        <v>88</v>
      </c>
      <c r="AF228" s="1">
        <f t="shared" si="26"/>
        <v>0</v>
      </c>
    </row>
    <row r="229" spans="31:32" ht="12.75">
      <c r="AE229" s="1">
        <f t="shared" si="25"/>
        <v>88</v>
      </c>
      <c r="AF229" s="1">
        <f t="shared" si="26"/>
        <v>0</v>
      </c>
    </row>
    <row r="230" spans="31:32" ht="12.75">
      <c r="AE230" s="1">
        <f t="shared" si="25"/>
        <v>88</v>
      </c>
      <c r="AF230" s="1">
        <f t="shared" si="26"/>
        <v>0</v>
      </c>
    </row>
    <row r="231" spans="31:32" ht="12.75">
      <c r="AE231" s="1">
        <f t="shared" si="25"/>
        <v>88</v>
      </c>
      <c r="AF231" s="1">
        <f t="shared" si="26"/>
        <v>0</v>
      </c>
    </row>
    <row r="232" spans="31:32" ht="12.75">
      <c r="AE232" s="1">
        <f t="shared" si="25"/>
        <v>88</v>
      </c>
      <c r="AF232" s="1">
        <f t="shared" si="26"/>
        <v>0</v>
      </c>
    </row>
    <row r="233" spans="31:32" ht="12.75">
      <c r="AE233" s="1">
        <f t="shared" si="25"/>
        <v>88</v>
      </c>
      <c r="AF233" s="1">
        <f t="shared" si="26"/>
        <v>0</v>
      </c>
    </row>
    <row r="234" spans="31:32" ht="12.75">
      <c r="AE234" s="1">
        <f t="shared" si="25"/>
        <v>88</v>
      </c>
      <c r="AF234" s="1">
        <f t="shared" si="26"/>
        <v>0</v>
      </c>
    </row>
    <row r="235" spans="30:32" ht="12.75">
      <c r="AD235" s="1" t="s">
        <v>13</v>
      </c>
      <c r="AE235" s="1">
        <f aca="true" t="shared" si="27" ref="AE235:AE253">12*$L$4+$AD$236*AB7</f>
        <v>96</v>
      </c>
      <c r="AF235" s="1">
        <f aca="true" t="shared" si="28" ref="AF235:AF253">$AD$236*AC7</f>
        <v>0</v>
      </c>
    </row>
    <row r="236" spans="29:32" ht="12.75">
      <c r="AC236" s="1">
        <v>12</v>
      </c>
      <c r="AD236" s="1">
        <f>IF($K$19&lt;AC236*n,0,$K$19-(AC236*n))</f>
        <v>0</v>
      </c>
      <c r="AE236" s="1">
        <f t="shared" si="27"/>
        <v>96</v>
      </c>
      <c r="AF236" s="1">
        <f t="shared" si="28"/>
        <v>0</v>
      </c>
    </row>
    <row r="237" spans="31:32" ht="12.75">
      <c r="AE237" s="1">
        <f t="shared" si="27"/>
        <v>96</v>
      </c>
      <c r="AF237" s="1">
        <f t="shared" si="28"/>
        <v>0</v>
      </c>
    </row>
    <row r="238" spans="31:32" ht="12.75">
      <c r="AE238" s="1">
        <f t="shared" si="27"/>
        <v>96</v>
      </c>
      <c r="AF238" s="1">
        <f t="shared" si="28"/>
        <v>0</v>
      </c>
    </row>
    <row r="239" spans="31:32" ht="12.75">
      <c r="AE239" s="1">
        <f t="shared" si="27"/>
        <v>96</v>
      </c>
      <c r="AF239" s="1">
        <f t="shared" si="28"/>
        <v>0</v>
      </c>
    </row>
    <row r="240" spans="31:32" ht="12.75">
      <c r="AE240" s="1">
        <f t="shared" si="27"/>
        <v>96</v>
      </c>
      <c r="AF240" s="1">
        <f t="shared" si="28"/>
        <v>0</v>
      </c>
    </row>
    <row r="241" spans="31:32" ht="12.75">
      <c r="AE241" s="1">
        <f t="shared" si="27"/>
        <v>96</v>
      </c>
      <c r="AF241" s="1">
        <f t="shared" si="28"/>
        <v>0</v>
      </c>
    </row>
    <row r="242" spans="31:32" ht="12.75">
      <c r="AE242" s="1">
        <f t="shared" si="27"/>
        <v>96</v>
      </c>
      <c r="AF242" s="1">
        <f t="shared" si="28"/>
        <v>0</v>
      </c>
    </row>
    <row r="243" spans="31:32" ht="12.75">
      <c r="AE243" s="1">
        <f t="shared" si="27"/>
        <v>96</v>
      </c>
      <c r="AF243" s="1">
        <f t="shared" si="28"/>
        <v>0</v>
      </c>
    </row>
    <row r="244" spans="31:32" ht="12.75">
      <c r="AE244" s="1">
        <f t="shared" si="27"/>
        <v>96</v>
      </c>
      <c r="AF244" s="1">
        <f t="shared" si="28"/>
        <v>0</v>
      </c>
    </row>
    <row r="245" spans="31:32" ht="12.75">
      <c r="AE245" s="1">
        <f t="shared" si="27"/>
        <v>96</v>
      </c>
      <c r="AF245" s="1">
        <f t="shared" si="28"/>
        <v>0</v>
      </c>
    </row>
    <row r="246" spans="31:32" ht="12.75">
      <c r="AE246" s="1">
        <f t="shared" si="27"/>
        <v>96</v>
      </c>
      <c r="AF246" s="1">
        <f t="shared" si="28"/>
        <v>0</v>
      </c>
    </row>
    <row r="247" spans="31:32" ht="12.75">
      <c r="AE247" s="1">
        <f t="shared" si="27"/>
        <v>96</v>
      </c>
      <c r="AF247" s="1">
        <f t="shared" si="28"/>
        <v>0</v>
      </c>
    </row>
    <row r="248" spans="31:32" ht="12.75">
      <c r="AE248" s="1">
        <f t="shared" si="27"/>
        <v>96</v>
      </c>
      <c r="AF248" s="1">
        <f t="shared" si="28"/>
        <v>0</v>
      </c>
    </row>
    <row r="249" spans="31:32" ht="12.75">
      <c r="AE249" s="1">
        <f t="shared" si="27"/>
        <v>96</v>
      </c>
      <c r="AF249" s="1">
        <f t="shared" si="28"/>
        <v>0</v>
      </c>
    </row>
    <row r="250" spans="31:32" ht="12.75">
      <c r="AE250" s="1">
        <f t="shared" si="27"/>
        <v>96</v>
      </c>
      <c r="AF250" s="1">
        <f t="shared" si="28"/>
        <v>0</v>
      </c>
    </row>
    <row r="251" spans="31:32" ht="12.75">
      <c r="AE251" s="1">
        <f t="shared" si="27"/>
        <v>96</v>
      </c>
      <c r="AF251" s="1">
        <f t="shared" si="28"/>
        <v>0</v>
      </c>
    </row>
    <row r="252" spans="31:32" ht="12.75">
      <c r="AE252" s="1">
        <f t="shared" si="27"/>
        <v>96</v>
      </c>
      <c r="AF252" s="1">
        <f t="shared" si="28"/>
        <v>0</v>
      </c>
    </row>
    <row r="253" spans="31:32" ht="12.75">
      <c r="AE253" s="1">
        <f t="shared" si="27"/>
        <v>96</v>
      </c>
      <c r="AF253" s="1">
        <f t="shared" si="28"/>
        <v>0</v>
      </c>
    </row>
    <row r="254" spans="30:32" ht="12.75">
      <c r="AD254" s="1" t="s">
        <v>14</v>
      </c>
      <c r="AE254" s="1">
        <f aca="true" t="shared" si="29" ref="AE254:AE272">13*$L$4+$AD$255*AB7</f>
        <v>104</v>
      </c>
      <c r="AF254" s="1">
        <f aca="true" t="shared" si="30" ref="AF254:AF272">$AD$255*AC7</f>
        <v>0</v>
      </c>
    </row>
    <row r="255" spans="29:32" ht="12.75">
      <c r="AC255" s="1">
        <v>13</v>
      </c>
      <c r="AD255" s="1">
        <f>IF($K$19&lt;AC255*n,0,$K$19-(AC255*n))</f>
        <v>0</v>
      </c>
      <c r="AE255" s="1">
        <f t="shared" si="29"/>
        <v>104</v>
      </c>
      <c r="AF255" s="1">
        <f t="shared" si="30"/>
        <v>0</v>
      </c>
    </row>
    <row r="256" spans="31:32" ht="12.75">
      <c r="AE256" s="1">
        <f t="shared" si="29"/>
        <v>104</v>
      </c>
      <c r="AF256" s="1">
        <f t="shared" si="30"/>
        <v>0</v>
      </c>
    </row>
    <row r="257" spans="31:32" ht="12.75">
      <c r="AE257" s="1">
        <f t="shared" si="29"/>
        <v>104</v>
      </c>
      <c r="AF257" s="1">
        <f t="shared" si="30"/>
        <v>0</v>
      </c>
    </row>
    <row r="258" spans="31:32" ht="12.75">
      <c r="AE258" s="1">
        <f t="shared" si="29"/>
        <v>104</v>
      </c>
      <c r="AF258" s="1">
        <f t="shared" si="30"/>
        <v>0</v>
      </c>
    </row>
    <row r="259" spans="31:32" ht="12.75">
      <c r="AE259" s="1">
        <f t="shared" si="29"/>
        <v>104</v>
      </c>
      <c r="AF259" s="1">
        <f t="shared" si="30"/>
        <v>0</v>
      </c>
    </row>
    <row r="260" spans="31:32" ht="12.75">
      <c r="AE260" s="1">
        <f t="shared" si="29"/>
        <v>104</v>
      </c>
      <c r="AF260" s="1">
        <f t="shared" si="30"/>
        <v>0</v>
      </c>
    </row>
    <row r="261" spans="31:32" ht="12.75">
      <c r="AE261" s="1">
        <f t="shared" si="29"/>
        <v>104</v>
      </c>
      <c r="AF261" s="1">
        <f t="shared" si="30"/>
        <v>0</v>
      </c>
    </row>
    <row r="262" spans="31:32" ht="12.75">
      <c r="AE262" s="1">
        <f t="shared" si="29"/>
        <v>104</v>
      </c>
      <c r="AF262" s="1">
        <f t="shared" si="30"/>
        <v>0</v>
      </c>
    </row>
    <row r="263" spans="31:32" ht="12.75">
      <c r="AE263" s="1">
        <f t="shared" si="29"/>
        <v>104</v>
      </c>
      <c r="AF263" s="1">
        <f t="shared" si="30"/>
        <v>0</v>
      </c>
    </row>
    <row r="264" spans="31:32" ht="12.75">
      <c r="AE264" s="1">
        <f t="shared" si="29"/>
        <v>104</v>
      </c>
      <c r="AF264" s="1">
        <f t="shared" si="30"/>
        <v>0</v>
      </c>
    </row>
    <row r="265" spans="31:32" ht="12.75">
      <c r="AE265" s="1">
        <f t="shared" si="29"/>
        <v>104</v>
      </c>
      <c r="AF265" s="1">
        <f t="shared" si="30"/>
        <v>0</v>
      </c>
    </row>
    <row r="266" spans="31:32" ht="12.75">
      <c r="AE266" s="1">
        <f t="shared" si="29"/>
        <v>104</v>
      </c>
      <c r="AF266" s="1">
        <f t="shared" si="30"/>
        <v>0</v>
      </c>
    </row>
    <row r="267" spans="31:32" ht="12.75">
      <c r="AE267" s="1">
        <f t="shared" si="29"/>
        <v>104</v>
      </c>
      <c r="AF267" s="1">
        <f t="shared" si="30"/>
        <v>0</v>
      </c>
    </row>
    <row r="268" spans="31:32" ht="12.75">
      <c r="AE268" s="1">
        <f t="shared" si="29"/>
        <v>104</v>
      </c>
      <c r="AF268" s="1">
        <f t="shared" si="30"/>
        <v>0</v>
      </c>
    </row>
    <row r="269" spans="31:32" ht="12.75">
      <c r="AE269" s="1">
        <f t="shared" si="29"/>
        <v>104</v>
      </c>
      <c r="AF269" s="1">
        <f t="shared" si="30"/>
        <v>0</v>
      </c>
    </row>
    <row r="270" spans="31:32" ht="12.75">
      <c r="AE270" s="1">
        <f t="shared" si="29"/>
        <v>104</v>
      </c>
      <c r="AF270" s="1">
        <f t="shared" si="30"/>
        <v>0</v>
      </c>
    </row>
    <row r="271" spans="31:32" ht="12.75">
      <c r="AE271" s="1">
        <f t="shared" si="29"/>
        <v>104</v>
      </c>
      <c r="AF271" s="1">
        <f t="shared" si="30"/>
        <v>0</v>
      </c>
    </row>
    <row r="272" spans="31:32" ht="12.75">
      <c r="AE272" s="1">
        <f t="shared" si="29"/>
        <v>104</v>
      </c>
      <c r="AF272" s="1">
        <f t="shared" si="30"/>
        <v>0</v>
      </c>
    </row>
    <row r="273" spans="30:32" ht="12.75">
      <c r="AD273" s="1" t="s">
        <v>15</v>
      </c>
      <c r="AE273" s="1">
        <f aca="true" t="shared" si="31" ref="AE273:AE291">14*$L$4+$AD$274*AB7</f>
        <v>112</v>
      </c>
      <c r="AF273" s="1">
        <f aca="true" t="shared" si="32" ref="AF273:AF291">$AD$274*AC7</f>
        <v>0</v>
      </c>
    </row>
    <row r="274" spans="29:32" ht="12.75">
      <c r="AC274" s="1">
        <v>14</v>
      </c>
      <c r="AD274" s="1">
        <f>IF($K$19&lt;AC274*n,0,$K$19-(AC274*n))</f>
        <v>0</v>
      </c>
      <c r="AE274" s="1">
        <f t="shared" si="31"/>
        <v>112</v>
      </c>
      <c r="AF274" s="1">
        <f t="shared" si="32"/>
        <v>0</v>
      </c>
    </row>
    <row r="275" spans="31:32" ht="12.75">
      <c r="AE275" s="1">
        <f t="shared" si="31"/>
        <v>112</v>
      </c>
      <c r="AF275" s="1">
        <f t="shared" si="32"/>
        <v>0</v>
      </c>
    </row>
    <row r="276" spans="31:32" ht="12.75">
      <c r="AE276" s="1">
        <f t="shared" si="31"/>
        <v>112</v>
      </c>
      <c r="AF276" s="1">
        <f t="shared" si="32"/>
        <v>0</v>
      </c>
    </row>
    <row r="277" spans="31:32" ht="12.75">
      <c r="AE277" s="1">
        <f t="shared" si="31"/>
        <v>112</v>
      </c>
      <c r="AF277" s="1">
        <f t="shared" si="32"/>
        <v>0</v>
      </c>
    </row>
    <row r="278" spans="31:32" ht="12.75">
      <c r="AE278" s="1">
        <f t="shared" si="31"/>
        <v>112</v>
      </c>
      <c r="AF278" s="1">
        <f t="shared" si="32"/>
        <v>0</v>
      </c>
    </row>
    <row r="279" spans="31:32" ht="12.75">
      <c r="AE279" s="1">
        <f t="shared" si="31"/>
        <v>112</v>
      </c>
      <c r="AF279" s="1">
        <f t="shared" si="32"/>
        <v>0</v>
      </c>
    </row>
    <row r="280" spans="31:32" ht="12.75">
      <c r="AE280" s="1">
        <f t="shared" si="31"/>
        <v>112</v>
      </c>
      <c r="AF280" s="1">
        <f t="shared" si="32"/>
        <v>0</v>
      </c>
    </row>
    <row r="281" spans="31:32" ht="12.75">
      <c r="AE281" s="1">
        <f t="shared" si="31"/>
        <v>112</v>
      </c>
      <c r="AF281" s="1">
        <f t="shared" si="32"/>
        <v>0</v>
      </c>
    </row>
    <row r="282" spans="31:32" ht="12.75">
      <c r="AE282" s="1">
        <f t="shared" si="31"/>
        <v>112</v>
      </c>
      <c r="AF282" s="1">
        <f t="shared" si="32"/>
        <v>0</v>
      </c>
    </row>
    <row r="283" spans="31:32" ht="12.75">
      <c r="AE283" s="1">
        <f t="shared" si="31"/>
        <v>112</v>
      </c>
      <c r="AF283" s="1">
        <f t="shared" si="32"/>
        <v>0</v>
      </c>
    </row>
    <row r="284" spans="31:32" ht="12.75">
      <c r="AE284" s="1">
        <f t="shared" si="31"/>
        <v>112</v>
      </c>
      <c r="AF284" s="1">
        <f t="shared" si="32"/>
        <v>0</v>
      </c>
    </row>
    <row r="285" spans="31:32" ht="12.75">
      <c r="AE285" s="1">
        <f t="shared" si="31"/>
        <v>112</v>
      </c>
      <c r="AF285" s="1">
        <f t="shared" si="32"/>
        <v>0</v>
      </c>
    </row>
    <row r="286" spans="31:32" ht="12.75">
      <c r="AE286" s="1">
        <f t="shared" si="31"/>
        <v>112</v>
      </c>
      <c r="AF286" s="1">
        <f t="shared" si="32"/>
        <v>0</v>
      </c>
    </row>
    <row r="287" spans="31:32" ht="12.75">
      <c r="AE287" s="1">
        <f t="shared" si="31"/>
        <v>112</v>
      </c>
      <c r="AF287" s="1">
        <f t="shared" si="32"/>
        <v>0</v>
      </c>
    </row>
    <row r="288" spans="31:32" ht="12.75">
      <c r="AE288" s="1">
        <f t="shared" si="31"/>
        <v>112</v>
      </c>
      <c r="AF288" s="1">
        <f t="shared" si="32"/>
        <v>0</v>
      </c>
    </row>
    <row r="289" spans="31:32" ht="12.75">
      <c r="AE289" s="1">
        <f t="shared" si="31"/>
        <v>112</v>
      </c>
      <c r="AF289" s="1">
        <f t="shared" si="32"/>
        <v>0</v>
      </c>
    </row>
    <row r="290" spans="31:32" ht="12.75">
      <c r="AE290" s="1">
        <f t="shared" si="31"/>
        <v>112</v>
      </c>
      <c r="AF290" s="1">
        <f t="shared" si="32"/>
        <v>0</v>
      </c>
    </row>
    <row r="291" spans="31:32" ht="12.75">
      <c r="AE291" s="1">
        <f t="shared" si="31"/>
        <v>112</v>
      </c>
      <c r="AF291" s="1">
        <f t="shared" si="32"/>
        <v>0</v>
      </c>
    </row>
    <row r="292" spans="30:32" ht="12.75">
      <c r="AD292" s="1" t="s">
        <v>16</v>
      </c>
      <c r="AE292" s="1">
        <f aca="true" t="shared" si="33" ref="AE292:AE310">15*$L$4+$AD$293*AB7</f>
        <v>120</v>
      </c>
      <c r="AF292" s="1">
        <f aca="true" t="shared" si="34" ref="AF292:AF310">$AD$293*AC7</f>
        <v>0</v>
      </c>
    </row>
    <row r="293" spans="29:32" ht="12.75">
      <c r="AC293" s="1">
        <v>15</v>
      </c>
      <c r="AD293" s="1">
        <f>IF($K$19&lt;AC293*n,0,$K$19-(AC293*n))</f>
        <v>0</v>
      </c>
      <c r="AE293" s="1">
        <f t="shared" si="33"/>
        <v>120</v>
      </c>
      <c r="AF293" s="1">
        <f t="shared" si="34"/>
        <v>0</v>
      </c>
    </row>
    <row r="294" spans="31:32" ht="12.75">
      <c r="AE294" s="1">
        <f t="shared" si="33"/>
        <v>120</v>
      </c>
      <c r="AF294" s="1">
        <f t="shared" si="34"/>
        <v>0</v>
      </c>
    </row>
    <row r="295" spans="31:32" ht="12.75">
      <c r="AE295" s="1">
        <f t="shared" si="33"/>
        <v>120</v>
      </c>
      <c r="AF295" s="1">
        <f t="shared" si="34"/>
        <v>0</v>
      </c>
    </row>
    <row r="296" spans="31:32" ht="12.75">
      <c r="AE296" s="1">
        <f t="shared" si="33"/>
        <v>120</v>
      </c>
      <c r="AF296" s="1">
        <f t="shared" si="34"/>
        <v>0</v>
      </c>
    </row>
    <row r="297" spans="31:32" ht="12.75">
      <c r="AE297" s="1">
        <f t="shared" si="33"/>
        <v>120</v>
      </c>
      <c r="AF297" s="1">
        <f t="shared" si="34"/>
        <v>0</v>
      </c>
    </row>
    <row r="298" spans="31:32" ht="12.75">
      <c r="AE298" s="1">
        <f t="shared" si="33"/>
        <v>120</v>
      </c>
      <c r="AF298" s="1">
        <f t="shared" si="34"/>
        <v>0</v>
      </c>
    </row>
    <row r="299" spans="31:32" ht="12.75">
      <c r="AE299" s="1">
        <f t="shared" si="33"/>
        <v>120</v>
      </c>
      <c r="AF299" s="1">
        <f t="shared" si="34"/>
        <v>0</v>
      </c>
    </row>
    <row r="300" spans="31:32" ht="12.75">
      <c r="AE300" s="1">
        <f t="shared" si="33"/>
        <v>120</v>
      </c>
      <c r="AF300" s="1">
        <f t="shared" si="34"/>
        <v>0</v>
      </c>
    </row>
    <row r="301" spans="31:32" ht="12.75">
      <c r="AE301" s="1">
        <f t="shared" si="33"/>
        <v>120</v>
      </c>
      <c r="AF301" s="1">
        <f t="shared" si="34"/>
        <v>0</v>
      </c>
    </row>
    <row r="302" spans="31:32" ht="12.75">
      <c r="AE302" s="1">
        <f t="shared" si="33"/>
        <v>120</v>
      </c>
      <c r="AF302" s="1">
        <f t="shared" si="34"/>
        <v>0</v>
      </c>
    </row>
    <row r="303" spans="31:32" ht="12.75">
      <c r="AE303" s="1">
        <f t="shared" si="33"/>
        <v>120</v>
      </c>
      <c r="AF303" s="1">
        <f t="shared" si="34"/>
        <v>0</v>
      </c>
    </row>
    <row r="304" spans="31:32" ht="12.75">
      <c r="AE304" s="1">
        <f t="shared" si="33"/>
        <v>120</v>
      </c>
      <c r="AF304" s="1">
        <f t="shared" si="34"/>
        <v>0</v>
      </c>
    </row>
    <row r="305" spans="31:32" ht="12.75">
      <c r="AE305" s="1">
        <f t="shared" si="33"/>
        <v>120</v>
      </c>
      <c r="AF305" s="1">
        <f t="shared" si="34"/>
        <v>0</v>
      </c>
    </row>
    <row r="306" spans="31:32" ht="12.75">
      <c r="AE306" s="1">
        <f t="shared" si="33"/>
        <v>120</v>
      </c>
      <c r="AF306" s="1">
        <f t="shared" si="34"/>
        <v>0</v>
      </c>
    </row>
    <row r="307" spans="31:32" ht="12.75">
      <c r="AE307" s="1">
        <f t="shared" si="33"/>
        <v>120</v>
      </c>
      <c r="AF307" s="1">
        <f t="shared" si="34"/>
        <v>0</v>
      </c>
    </row>
    <row r="308" spans="31:32" ht="12.75">
      <c r="AE308" s="1">
        <f t="shared" si="33"/>
        <v>120</v>
      </c>
      <c r="AF308" s="1">
        <f t="shared" si="34"/>
        <v>0</v>
      </c>
    </row>
    <row r="309" spans="31:32" ht="12.75">
      <c r="AE309" s="1">
        <f t="shared" si="33"/>
        <v>120</v>
      </c>
      <c r="AF309" s="1">
        <f t="shared" si="34"/>
        <v>0</v>
      </c>
    </row>
    <row r="310" spans="31:32" ht="12.75">
      <c r="AE310" s="1">
        <f t="shared" si="33"/>
        <v>120</v>
      </c>
      <c r="AF310" s="1">
        <f t="shared" si="34"/>
        <v>0</v>
      </c>
    </row>
    <row r="311" spans="30:32" ht="12.75">
      <c r="AD311" s="1" t="s">
        <v>17</v>
      </c>
      <c r="AE311" s="1">
        <f aca="true" t="shared" si="35" ref="AE311:AE329">16*$L$4+$AD$312*AB7</f>
        <v>128</v>
      </c>
      <c r="AF311" s="1">
        <f aca="true" t="shared" si="36" ref="AF311:AF329">$AD$312*AC7</f>
        <v>0</v>
      </c>
    </row>
    <row r="312" spans="29:32" ht="12.75">
      <c r="AC312" s="1">
        <v>16</v>
      </c>
      <c r="AD312" s="1">
        <f>IF($K$19&lt;AC312*n,0,$K$19-(AC312*n))</f>
        <v>0</v>
      </c>
      <c r="AE312" s="1">
        <f t="shared" si="35"/>
        <v>128</v>
      </c>
      <c r="AF312" s="1">
        <f t="shared" si="36"/>
        <v>0</v>
      </c>
    </row>
    <row r="313" spans="31:32" ht="12.75">
      <c r="AE313" s="1">
        <f t="shared" si="35"/>
        <v>128</v>
      </c>
      <c r="AF313" s="1">
        <f t="shared" si="36"/>
        <v>0</v>
      </c>
    </row>
    <row r="314" spans="31:32" ht="12.75">
      <c r="AE314" s="1">
        <f t="shared" si="35"/>
        <v>128</v>
      </c>
      <c r="AF314" s="1">
        <f t="shared" si="36"/>
        <v>0</v>
      </c>
    </row>
    <row r="315" spans="31:32" ht="12.75">
      <c r="AE315" s="1">
        <f t="shared" si="35"/>
        <v>128</v>
      </c>
      <c r="AF315" s="1">
        <f t="shared" si="36"/>
        <v>0</v>
      </c>
    </row>
    <row r="316" spans="31:32" ht="12.75">
      <c r="AE316" s="1">
        <f t="shared" si="35"/>
        <v>128</v>
      </c>
      <c r="AF316" s="1">
        <f t="shared" si="36"/>
        <v>0</v>
      </c>
    </row>
    <row r="317" spans="31:32" ht="12.75">
      <c r="AE317" s="1">
        <f t="shared" si="35"/>
        <v>128</v>
      </c>
      <c r="AF317" s="1">
        <f t="shared" si="36"/>
        <v>0</v>
      </c>
    </row>
    <row r="318" spans="31:32" ht="12.75">
      <c r="AE318" s="1">
        <f t="shared" si="35"/>
        <v>128</v>
      </c>
      <c r="AF318" s="1">
        <f t="shared" si="36"/>
        <v>0</v>
      </c>
    </row>
    <row r="319" spans="31:32" ht="12.75">
      <c r="AE319" s="1">
        <f t="shared" si="35"/>
        <v>128</v>
      </c>
      <c r="AF319" s="1">
        <f t="shared" si="36"/>
        <v>0</v>
      </c>
    </row>
    <row r="320" spans="31:32" ht="12.75">
      <c r="AE320" s="1">
        <f t="shared" si="35"/>
        <v>128</v>
      </c>
      <c r="AF320" s="1">
        <f t="shared" si="36"/>
        <v>0</v>
      </c>
    </row>
    <row r="321" spans="31:32" ht="12.75">
      <c r="AE321" s="1">
        <f t="shared" si="35"/>
        <v>128</v>
      </c>
      <c r="AF321" s="1">
        <f t="shared" si="36"/>
        <v>0</v>
      </c>
    </row>
    <row r="322" spans="31:32" ht="12.75">
      <c r="AE322" s="1">
        <f t="shared" si="35"/>
        <v>128</v>
      </c>
      <c r="AF322" s="1">
        <f t="shared" si="36"/>
        <v>0</v>
      </c>
    </row>
    <row r="323" spans="31:32" ht="12.75">
      <c r="AE323" s="1">
        <f t="shared" si="35"/>
        <v>128</v>
      </c>
      <c r="AF323" s="1">
        <f t="shared" si="36"/>
        <v>0</v>
      </c>
    </row>
    <row r="324" spans="31:32" ht="12.75">
      <c r="AE324" s="1">
        <f t="shared" si="35"/>
        <v>128</v>
      </c>
      <c r="AF324" s="1">
        <f t="shared" si="36"/>
        <v>0</v>
      </c>
    </row>
    <row r="325" spans="31:32" ht="12.75">
      <c r="AE325" s="1">
        <f t="shared" si="35"/>
        <v>128</v>
      </c>
      <c r="AF325" s="1">
        <f t="shared" si="36"/>
        <v>0</v>
      </c>
    </row>
    <row r="326" spans="31:32" ht="12.75">
      <c r="AE326" s="1">
        <f t="shared" si="35"/>
        <v>128</v>
      </c>
      <c r="AF326" s="1">
        <f t="shared" si="36"/>
        <v>0</v>
      </c>
    </row>
    <row r="327" spans="31:32" ht="12.75">
      <c r="AE327" s="1">
        <f t="shared" si="35"/>
        <v>128</v>
      </c>
      <c r="AF327" s="1">
        <f t="shared" si="36"/>
        <v>0</v>
      </c>
    </row>
    <row r="328" spans="31:32" ht="12.75">
      <c r="AE328" s="1">
        <f t="shared" si="35"/>
        <v>128</v>
      </c>
      <c r="AF328" s="1">
        <f t="shared" si="36"/>
        <v>0</v>
      </c>
    </row>
    <row r="329" spans="31:32" ht="12.75">
      <c r="AE329" s="1">
        <f t="shared" si="35"/>
        <v>128</v>
      </c>
      <c r="AF329" s="1">
        <f t="shared" si="36"/>
        <v>0</v>
      </c>
    </row>
    <row r="330" spans="30:32" ht="12.75">
      <c r="AD330" s="1" t="s">
        <v>18</v>
      </c>
      <c r="AE330" s="1">
        <f aca="true" t="shared" si="37" ref="AE330:AE348">17*$L$4+$AD$331*AB7</f>
        <v>136</v>
      </c>
      <c r="AF330" s="1">
        <f aca="true" t="shared" si="38" ref="AF330:AF348">$AD$331*AC7</f>
        <v>0</v>
      </c>
    </row>
    <row r="331" spans="29:32" ht="12.75">
      <c r="AC331" s="1">
        <v>17</v>
      </c>
      <c r="AD331" s="1">
        <f>IF($K$19&lt;AC331*n,0,$K$19-(AC331*n))</f>
        <v>0</v>
      </c>
      <c r="AE331" s="1">
        <f t="shared" si="37"/>
        <v>136</v>
      </c>
      <c r="AF331" s="1">
        <f t="shared" si="38"/>
        <v>0</v>
      </c>
    </row>
    <row r="332" spans="31:32" ht="12.75">
      <c r="AE332" s="1">
        <f t="shared" si="37"/>
        <v>136</v>
      </c>
      <c r="AF332" s="1">
        <f t="shared" si="38"/>
        <v>0</v>
      </c>
    </row>
    <row r="333" spans="31:32" ht="12.75">
      <c r="AE333" s="1">
        <f t="shared" si="37"/>
        <v>136</v>
      </c>
      <c r="AF333" s="1">
        <f t="shared" si="38"/>
        <v>0</v>
      </c>
    </row>
    <row r="334" spans="31:32" ht="12.75">
      <c r="AE334" s="1">
        <f t="shared" si="37"/>
        <v>136</v>
      </c>
      <c r="AF334" s="1">
        <f t="shared" si="38"/>
        <v>0</v>
      </c>
    </row>
    <row r="335" spans="31:32" ht="12.75">
      <c r="AE335" s="1">
        <f t="shared" si="37"/>
        <v>136</v>
      </c>
      <c r="AF335" s="1">
        <f t="shared" si="38"/>
        <v>0</v>
      </c>
    </row>
    <row r="336" spans="31:32" ht="12.75">
      <c r="AE336" s="1">
        <f t="shared" si="37"/>
        <v>136</v>
      </c>
      <c r="AF336" s="1">
        <f t="shared" si="38"/>
        <v>0</v>
      </c>
    </row>
    <row r="337" spans="31:32" ht="12.75">
      <c r="AE337" s="1">
        <f t="shared" si="37"/>
        <v>136</v>
      </c>
      <c r="AF337" s="1">
        <f t="shared" si="38"/>
        <v>0</v>
      </c>
    </row>
    <row r="338" spans="31:32" ht="12.75">
      <c r="AE338" s="1">
        <f t="shared" si="37"/>
        <v>136</v>
      </c>
      <c r="AF338" s="1">
        <f t="shared" si="38"/>
        <v>0</v>
      </c>
    </row>
    <row r="339" spans="31:32" ht="12.75">
      <c r="AE339" s="1">
        <f t="shared" si="37"/>
        <v>136</v>
      </c>
      <c r="AF339" s="1">
        <f t="shared" si="38"/>
        <v>0</v>
      </c>
    </row>
    <row r="340" spans="31:32" ht="12.75">
      <c r="AE340" s="1">
        <f t="shared" si="37"/>
        <v>136</v>
      </c>
      <c r="AF340" s="1">
        <f t="shared" si="38"/>
        <v>0</v>
      </c>
    </row>
    <row r="341" spans="31:32" ht="12.75">
      <c r="AE341" s="1">
        <f t="shared" si="37"/>
        <v>136</v>
      </c>
      <c r="AF341" s="1">
        <f t="shared" si="38"/>
        <v>0</v>
      </c>
    </row>
    <row r="342" spans="31:32" ht="12.75">
      <c r="AE342" s="1">
        <f t="shared" si="37"/>
        <v>136</v>
      </c>
      <c r="AF342" s="1">
        <f t="shared" si="38"/>
        <v>0</v>
      </c>
    </row>
    <row r="343" spans="31:32" ht="12.75">
      <c r="AE343" s="1">
        <f t="shared" si="37"/>
        <v>136</v>
      </c>
      <c r="AF343" s="1">
        <f t="shared" si="38"/>
        <v>0</v>
      </c>
    </row>
    <row r="344" spans="31:32" ht="12.75">
      <c r="AE344" s="1">
        <f t="shared" si="37"/>
        <v>136</v>
      </c>
      <c r="AF344" s="1">
        <f t="shared" si="38"/>
        <v>0</v>
      </c>
    </row>
    <row r="345" spans="31:32" ht="12.75">
      <c r="AE345" s="1">
        <f t="shared" si="37"/>
        <v>136</v>
      </c>
      <c r="AF345" s="1">
        <f t="shared" si="38"/>
        <v>0</v>
      </c>
    </row>
    <row r="346" spans="31:32" ht="12.75">
      <c r="AE346" s="1">
        <f t="shared" si="37"/>
        <v>136</v>
      </c>
      <c r="AF346" s="1">
        <f t="shared" si="38"/>
        <v>0</v>
      </c>
    </row>
    <row r="347" spans="31:32" ht="12.75">
      <c r="AE347" s="1">
        <f t="shared" si="37"/>
        <v>136</v>
      </c>
      <c r="AF347" s="1">
        <f t="shared" si="38"/>
        <v>0</v>
      </c>
    </row>
    <row r="348" spans="31:32" ht="12.75">
      <c r="AE348" s="1">
        <f t="shared" si="37"/>
        <v>136</v>
      </c>
      <c r="AF348" s="1">
        <f t="shared" si="38"/>
        <v>0</v>
      </c>
    </row>
    <row r="349" spans="30:32" ht="12.75">
      <c r="AD349" s="1" t="s">
        <v>19</v>
      </c>
      <c r="AE349" s="1">
        <f aca="true" t="shared" si="39" ref="AE349:AE367">18*$L$4+$AD$350*AB7</f>
        <v>144</v>
      </c>
      <c r="AF349" s="1">
        <f aca="true" t="shared" si="40" ref="AF349:AF367">$AD$350*AC7</f>
        <v>0</v>
      </c>
    </row>
    <row r="350" spans="29:32" ht="12.75">
      <c r="AC350" s="1">
        <v>18</v>
      </c>
      <c r="AD350" s="1">
        <f>IF($K$19&lt;AC350*n,0,$K$19-(AC350*n))</f>
        <v>0</v>
      </c>
      <c r="AE350" s="1">
        <f t="shared" si="39"/>
        <v>144</v>
      </c>
      <c r="AF350" s="1">
        <f t="shared" si="40"/>
        <v>0</v>
      </c>
    </row>
    <row r="351" spans="31:32" ht="12.75">
      <c r="AE351" s="1">
        <f t="shared" si="39"/>
        <v>144</v>
      </c>
      <c r="AF351" s="1">
        <f t="shared" si="40"/>
        <v>0</v>
      </c>
    </row>
    <row r="352" spans="31:32" ht="12.75">
      <c r="AE352" s="1">
        <f t="shared" si="39"/>
        <v>144</v>
      </c>
      <c r="AF352" s="1">
        <f t="shared" si="40"/>
        <v>0</v>
      </c>
    </row>
    <row r="353" spans="31:32" ht="12.75">
      <c r="AE353" s="1">
        <f t="shared" si="39"/>
        <v>144</v>
      </c>
      <c r="AF353" s="1">
        <f t="shared" si="40"/>
        <v>0</v>
      </c>
    </row>
    <row r="354" spans="31:32" ht="12.75">
      <c r="AE354" s="1">
        <f t="shared" si="39"/>
        <v>144</v>
      </c>
      <c r="AF354" s="1">
        <f t="shared" si="40"/>
        <v>0</v>
      </c>
    </row>
    <row r="355" spans="31:32" ht="12.75">
      <c r="AE355" s="1">
        <f t="shared" si="39"/>
        <v>144</v>
      </c>
      <c r="AF355" s="1">
        <f t="shared" si="40"/>
        <v>0</v>
      </c>
    </row>
    <row r="356" spans="31:32" ht="12.75">
      <c r="AE356" s="1">
        <f t="shared" si="39"/>
        <v>144</v>
      </c>
      <c r="AF356" s="1">
        <f t="shared" si="40"/>
        <v>0</v>
      </c>
    </row>
    <row r="357" spans="31:32" ht="12.75">
      <c r="AE357" s="1">
        <f t="shared" si="39"/>
        <v>144</v>
      </c>
      <c r="AF357" s="1">
        <f t="shared" si="40"/>
        <v>0</v>
      </c>
    </row>
    <row r="358" spans="31:32" ht="12.75">
      <c r="AE358" s="1">
        <f t="shared" si="39"/>
        <v>144</v>
      </c>
      <c r="AF358" s="1">
        <f t="shared" si="40"/>
        <v>0</v>
      </c>
    </row>
    <row r="359" spans="31:32" ht="12.75">
      <c r="AE359" s="1">
        <f t="shared" si="39"/>
        <v>144</v>
      </c>
      <c r="AF359" s="1">
        <f t="shared" si="40"/>
        <v>0</v>
      </c>
    </row>
    <row r="360" spans="31:32" ht="12.75">
      <c r="AE360" s="1">
        <f t="shared" si="39"/>
        <v>144</v>
      </c>
      <c r="AF360" s="1">
        <f t="shared" si="40"/>
        <v>0</v>
      </c>
    </row>
    <row r="361" spans="31:32" ht="12.75">
      <c r="AE361" s="1">
        <f t="shared" si="39"/>
        <v>144</v>
      </c>
      <c r="AF361" s="1">
        <f t="shared" si="40"/>
        <v>0</v>
      </c>
    </row>
    <row r="362" spans="31:32" ht="12.75">
      <c r="AE362" s="1">
        <f t="shared" si="39"/>
        <v>144</v>
      </c>
      <c r="AF362" s="1">
        <f t="shared" si="40"/>
        <v>0</v>
      </c>
    </row>
    <row r="363" spans="31:32" ht="12.75">
      <c r="AE363" s="1">
        <f t="shared" si="39"/>
        <v>144</v>
      </c>
      <c r="AF363" s="1">
        <f t="shared" si="40"/>
        <v>0</v>
      </c>
    </row>
    <row r="364" spans="31:32" ht="12.75">
      <c r="AE364" s="1">
        <f t="shared" si="39"/>
        <v>144</v>
      </c>
      <c r="AF364" s="1">
        <f t="shared" si="40"/>
        <v>0</v>
      </c>
    </row>
    <row r="365" spans="31:32" ht="12.75">
      <c r="AE365" s="1">
        <f t="shared" si="39"/>
        <v>144</v>
      </c>
      <c r="AF365" s="1">
        <f t="shared" si="40"/>
        <v>0</v>
      </c>
    </row>
    <row r="366" spans="31:32" ht="12.75">
      <c r="AE366" s="1">
        <f t="shared" si="39"/>
        <v>144</v>
      </c>
      <c r="AF366" s="1">
        <f t="shared" si="40"/>
        <v>0</v>
      </c>
    </row>
    <row r="367" spans="31:32" ht="12.75">
      <c r="AE367" s="1">
        <f t="shared" si="39"/>
        <v>144</v>
      </c>
      <c r="AF367" s="1">
        <f t="shared" si="40"/>
        <v>0</v>
      </c>
    </row>
    <row r="368" spans="30:32" ht="12.75">
      <c r="AD368" s="1" t="s">
        <v>20</v>
      </c>
      <c r="AE368" s="1">
        <f aca="true" t="shared" si="41" ref="AE368:AE386">19*$L$4+$AD$369*AB7</f>
        <v>152</v>
      </c>
      <c r="AF368" s="1">
        <f aca="true" t="shared" si="42" ref="AF368:AF386">$AD$369*AC7</f>
        <v>0</v>
      </c>
    </row>
    <row r="369" spans="29:32" ht="12.75">
      <c r="AC369" s="1">
        <v>19</v>
      </c>
      <c r="AD369" s="1">
        <f>IF($K$19&lt;AC369*n,0,$K$19-(AC369*n))</f>
        <v>0</v>
      </c>
      <c r="AE369" s="1">
        <f t="shared" si="41"/>
        <v>152</v>
      </c>
      <c r="AF369" s="1">
        <f t="shared" si="42"/>
        <v>0</v>
      </c>
    </row>
    <row r="370" spans="31:32" ht="12.75">
      <c r="AE370" s="1">
        <f t="shared" si="41"/>
        <v>152</v>
      </c>
      <c r="AF370" s="1">
        <f t="shared" si="42"/>
        <v>0</v>
      </c>
    </row>
    <row r="371" spans="31:32" ht="12.75">
      <c r="AE371" s="1">
        <f t="shared" si="41"/>
        <v>152</v>
      </c>
      <c r="AF371" s="1">
        <f t="shared" si="42"/>
        <v>0</v>
      </c>
    </row>
    <row r="372" spans="31:32" ht="12.75">
      <c r="AE372" s="1">
        <f t="shared" si="41"/>
        <v>152</v>
      </c>
      <c r="AF372" s="1">
        <f t="shared" si="42"/>
        <v>0</v>
      </c>
    </row>
    <row r="373" spans="31:32" ht="12.75">
      <c r="AE373" s="1">
        <f t="shared" si="41"/>
        <v>152</v>
      </c>
      <c r="AF373" s="1">
        <f t="shared" si="42"/>
        <v>0</v>
      </c>
    </row>
    <row r="374" spans="31:32" ht="12.75">
      <c r="AE374" s="1">
        <f t="shared" si="41"/>
        <v>152</v>
      </c>
      <c r="AF374" s="1">
        <f t="shared" si="42"/>
        <v>0</v>
      </c>
    </row>
    <row r="375" spans="31:32" ht="12.75">
      <c r="AE375" s="1">
        <f t="shared" si="41"/>
        <v>152</v>
      </c>
      <c r="AF375" s="1">
        <f t="shared" si="42"/>
        <v>0</v>
      </c>
    </row>
    <row r="376" spans="31:32" ht="12.75">
      <c r="AE376" s="1">
        <f t="shared" si="41"/>
        <v>152</v>
      </c>
      <c r="AF376" s="1">
        <f t="shared" si="42"/>
        <v>0</v>
      </c>
    </row>
    <row r="377" spans="31:32" ht="12.75">
      <c r="AE377" s="1">
        <f t="shared" si="41"/>
        <v>152</v>
      </c>
      <c r="AF377" s="1">
        <f t="shared" si="42"/>
        <v>0</v>
      </c>
    </row>
    <row r="378" spans="31:32" ht="12.75">
      <c r="AE378" s="1">
        <f t="shared" si="41"/>
        <v>152</v>
      </c>
      <c r="AF378" s="1">
        <f t="shared" si="42"/>
        <v>0</v>
      </c>
    </row>
    <row r="379" spans="31:32" ht="12.75">
      <c r="AE379" s="1">
        <f t="shared" si="41"/>
        <v>152</v>
      </c>
      <c r="AF379" s="1">
        <f t="shared" si="42"/>
        <v>0</v>
      </c>
    </row>
    <row r="380" spans="31:32" ht="12.75">
      <c r="AE380" s="1">
        <f t="shared" si="41"/>
        <v>152</v>
      </c>
      <c r="AF380" s="1">
        <f t="shared" si="42"/>
        <v>0</v>
      </c>
    </row>
    <row r="381" spans="31:32" ht="12.75">
      <c r="AE381" s="1">
        <f t="shared" si="41"/>
        <v>152</v>
      </c>
      <c r="AF381" s="1">
        <f t="shared" si="42"/>
        <v>0</v>
      </c>
    </row>
    <row r="382" spans="31:32" ht="12.75">
      <c r="AE382" s="1">
        <f t="shared" si="41"/>
        <v>152</v>
      </c>
      <c r="AF382" s="1">
        <f t="shared" si="42"/>
        <v>0</v>
      </c>
    </row>
    <row r="383" spans="31:32" ht="12.75">
      <c r="AE383" s="1">
        <f t="shared" si="41"/>
        <v>152</v>
      </c>
      <c r="AF383" s="1">
        <f t="shared" si="42"/>
        <v>0</v>
      </c>
    </row>
    <row r="384" spans="31:32" ht="12.75">
      <c r="AE384" s="1">
        <f t="shared" si="41"/>
        <v>152</v>
      </c>
      <c r="AF384" s="1">
        <f t="shared" si="42"/>
        <v>0</v>
      </c>
    </row>
    <row r="385" spans="31:32" ht="12.75">
      <c r="AE385" s="1">
        <f t="shared" si="41"/>
        <v>152</v>
      </c>
      <c r="AF385" s="1">
        <f t="shared" si="42"/>
        <v>0</v>
      </c>
    </row>
    <row r="386" spans="31:32" ht="12.75">
      <c r="AE386" s="1">
        <f t="shared" si="41"/>
        <v>152</v>
      </c>
      <c r="AF386" s="1">
        <f t="shared" si="42"/>
        <v>0</v>
      </c>
    </row>
    <row r="387" spans="30:32" ht="12.75">
      <c r="AD387" s="1" t="s">
        <v>21</v>
      </c>
      <c r="AE387" s="1">
        <f aca="true" t="shared" si="43" ref="AE387:AE405">20*$L$4+$AD$388*AB7</f>
        <v>160</v>
      </c>
      <c r="AF387" s="1">
        <f aca="true" t="shared" si="44" ref="AF387:AF405">$AD$388*AC7</f>
        <v>0</v>
      </c>
    </row>
    <row r="388" spans="29:32" ht="12.75">
      <c r="AC388" s="1">
        <v>20</v>
      </c>
      <c r="AD388" s="1">
        <f>IF($K$19&lt;AC388*n,0,$K$19-(AC388*n))</f>
        <v>0</v>
      </c>
      <c r="AE388" s="1">
        <f t="shared" si="43"/>
        <v>160</v>
      </c>
      <c r="AF388" s="1">
        <f t="shared" si="44"/>
        <v>0</v>
      </c>
    </row>
    <row r="389" spans="31:32" ht="12.75">
      <c r="AE389" s="1">
        <f t="shared" si="43"/>
        <v>160</v>
      </c>
      <c r="AF389" s="1">
        <f t="shared" si="44"/>
        <v>0</v>
      </c>
    </row>
    <row r="390" spans="31:32" ht="12.75">
      <c r="AE390" s="1">
        <f t="shared" si="43"/>
        <v>160</v>
      </c>
      <c r="AF390" s="1">
        <f t="shared" si="44"/>
        <v>0</v>
      </c>
    </row>
    <row r="391" spans="31:32" ht="12.75">
      <c r="AE391" s="1">
        <f t="shared" si="43"/>
        <v>160</v>
      </c>
      <c r="AF391" s="1">
        <f t="shared" si="44"/>
        <v>0</v>
      </c>
    </row>
    <row r="392" spans="31:32" ht="12.75">
      <c r="AE392" s="1">
        <f t="shared" si="43"/>
        <v>160</v>
      </c>
      <c r="AF392" s="1">
        <f t="shared" si="44"/>
        <v>0</v>
      </c>
    </row>
    <row r="393" spans="31:32" ht="12.75">
      <c r="AE393" s="1">
        <f t="shared" si="43"/>
        <v>160</v>
      </c>
      <c r="AF393" s="1">
        <f t="shared" si="44"/>
        <v>0</v>
      </c>
    </row>
    <row r="394" spans="31:32" ht="12.75">
      <c r="AE394" s="1">
        <f t="shared" si="43"/>
        <v>160</v>
      </c>
      <c r="AF394" s="1">
        <f t="shared" si="44"/>
        <v>0</v>
      </c>
    </row>
    <row r="395" spans="31:32" ht="12.75">
      <c r="AE395" s="1">
        <f t="shared" si="43"/>
        <v>160</v>
      </c>
      <c r="AF395" s="1">
        <f t="shared" si="44"/>
        <v>0</v>
      </c>
    </row>
    <row r="396" spans="31:32" ht="12.75">
      <c r="AE396" s="1">
        <f t="shared" si="43"/>
        <v>160</v>
      </c>
      <c r="AF396" s="1">
        <f t="shared" si="44"/>
        <v>0</v>
      </c>
    </row>
    <row r="397" spans="31:32" ht="12.75">
      <c r="AE397" s="1">
        <f t="shared" si="43"/>
        <v>160</v>
      </c>
      <c r="AF397" s="1">
        <f t="shared" si="44"/>
        <v>0</v>
      </c>
    </row>
    <row r="398" spans="31:32" ht="12.75">
      <c r="AE398" s="1">
        <f t="shared" si="43"/>
        <v>160</v>
      </c>
      <c r="AF398" s="1">
        <f t="shared" si="44"/>
        <v>0</v>
      </c>
    </row>
    <row r="399" spans="31:32" ht="12.75">
      <c r="AE399" s="1">
        <f t="shared" si="43"/>
        <v>160</v>
      </c>
      <c r="AF399" s="1">
        <f t="shared" si="44"/>
        <v>0</v>
      </c>
    </row>
    <row r="400" spans="31:32" ht="12.75">
      <c r="AE400" s="1">
        <f t="shared" si="43"/>
        <v>160</v>
      </c>
      <c r="AF400" s="1">
        <f t="shared" si="44"/>
        <v>0</v>
      </c>
    </row>
    <row r="401" spans="31:32" ht="12.75">
      <c r="AE401" s="1">
        <f t="shared" si="43"/>
        <v>160</v>
      </c>
      <c r="AF401" s="1">
        <f t="shared" si="44"/>
        <v>0</v>
      </c>
    </row>
    <row r="402" spans="31:32" ht="12.75">
      <c r="AE402" s="1">
        <f t="shared" si="43"/>
        <v>160</v>
      </c>
      <c r="AF402" s="1">
        <f t="shared" si="44"/>
        <v>0</v>
      </c>
    </row>
    <row r="403" spans="31:32" ht="12.75">
      <c r="AE403" s="1">
        <f t="shared" si="43"/>
        <v>160</v>
      </c>
      <c r="AF403" s="1">
        <f t="shared" si="44"/>
        <v>0</v>
      </c>
    </row>
    <row r="404" spans="31:32" ht="12.75">
      <c r="AE404" s="1">
        <f t="shared" si="43"/>
        <v>160</v>
      </c>
      <c r="AF404" s="1">
        <f t="shared" si="44"/>
        <v>0</v>
      </c>
    </row>
    <row r="405" spans="31:32" ht="12.75">
      <c r="AE405" s="1">
        <f t="shared" si="43"/>
        <v>160</v>
      </c>
      <c r="AF405" s="1">
        <f t="shared" si="44"/>
        <v>0</v>
      </c>
    </row>
  </sheetData>
  <mergeCells count="5">
    <mergeCell ref="B1:T1"/>
    <mergeCell ref="K3:L3"/>
    <mergeCell ref="N3:P3"/>
    <mergeCell ref="P5:Q5"/>
    <mergeCell ref="D5:E5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B1:AL405"/>
  <sheetViews>
    <sheetView showRowColHeaders="0" workbookViewId="0" topLeftCell="A1">
      <selection activeCell="B1" sqref="B1:T1"/>
    </sheetView>
  </sheetViews>
  <sheetFormatPr defaultColWidth="11.421875" defaultRowHeight="12.75"/>
  <cols>
    <col min="1" max="5" width="4.7109375" style="15" customWidth="1"/>
    <col min="6" max="6" width="6.7109375" style="15" customWidth="1"/>
    <col min="7" max="8" width="4.7109375" style="15" customWidth="1"/>
    <col min="9" max="14" width="9.140625" style="15" customWidth="1"/>
    <col min="15" max="15" width="1.421875" style="15" customWidth="1"/>
    <col min="16" max="16" width="9.140625" style="15" customWidth="1"/>
    <col min="17" max="17" width="1.1484375" style="15" customWidth="1"/>
    <col min="18" max="18" width="4.8515625" style="15" customWidth="1"/>
    <col min="19" max="19" width="5.8515625" style="15" customWidth="1"/>
    <col min="20" max="16384" width="9.140625" style="15" customWidth="1"/>
  </cols>
  <sheetData>
    <row r="1" spans="2:20" s="16" customFormat="1" ht="24" customHeight="1">
      <c r="B1" s="24" t="s">
        <v>29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ht="13.5" thickBot="1"/>
    <row r="3" spans="4:18" ht="12.75">
      <c r="D3" s="2"/>
      <c r="E3" s="3"/>
      <c r="F3" s="3"/>
      <c r="G3" s="3"/>
      <c r="H3" s="3"/>
      <c r="I3" s="3"/>
      <c r="J3" s="3"/>
      <c r="K3" s="19" t="s">
        <v>22</v>
      </c>
      <c r="L3" s="19"/>
      <c r="M3" s="3"/>
      <c r="N3" s="19" t="s">
        <v>23</v>
      </c>
      <c r="O3" s="19"/>
      <c r="P3" s="19"/>
      <c r="Q3" s="3"/>
      <c r="R3" s="4"/>
    </row>
    <row r="4" spans="4:27" ht="12.75">
      <c r="D4" s="5"/>
      <c r="E4" s="6"/>
      <c r="F4" s="6"/>
      <c r="G4" s="6"/>
      <c r="H4" s="6"/>
      <c r="I4" s="6"/>
      <c r="J4" s="6"/>
      <c r="K4" s="6"/>
      <c r="L4" s="7">
        <v>9</v>
      </c>
      <c r="M4" s="6"/>
      <c r="N4" s="6"/>
      <c r="O4" s="6"/>
      <c r="P4" s="6"/>
      <c r="Q4" s="6"/>
      <c r="R4" s="8"/>
      <c r="X4" s="15">
        <v>20</v>
      </c>
      <c r="AA4" s="15" t="s">
        <v>23</v>
      </c>
    </row>
    <row r="5" spans="4:34" ht="12.75">
      <c r="D5" s="20" t="s">
        <v>27</v>
      </c>
      <c r="E5" s="21"/>
      <c r="F5" s="6"/>
      <c r="G5" s="6"/>
      <c r="H5" s="6"/>
      <c r="I5" s="6" t="s">
        <v>26</v>
      </c>
      <c r="J5" s="6"/>
      <c r="K5" s="6" t="s">
        <v>24</v>
      </c>
      <c r="L5" s="9" t="s">
        <v>25</v>
      </c>
      <c r="M5" s="6"/>
      <c r="N5" s="6" t="s">
        <v>24</v>
      </c>
      <c r="O5" s="6"/>
      <c r="P5" s="22" t="s">
        <v>25</v>
      </c>
      <c r="Q5" s="22"/>
      <c r="R5" s="8"/>
      <c r="AA5" s="15">
        <f>30-X4</f>
        <v>10</v>
      </c>
      <c r="AE5" s="15">
        <v>60</v>
      </c>
      <c r="AF5" s="15">
        <v>15</v>
      </c>
      <c r="AH5" s="15">
        <f>((AE7/nn)*L4)+10</f>
        <v>100</v>
      </c>
    </row>
    <row r="6" spans="4:32" ht="13.5" thickBot="1"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AE6" s="15">
        <v>2</v>
      </c>
      <c r="AF6" s="15">
        <v>22</v>
      </c>
    </row>
    <row r="7" spans="27:35" ht="12.75">
      <c r="AA7" s="15">
        <v>0</v>
      </c>
      <c r="AB7" s="15">
        <f>COS(RADIANS(AA7))</f>
        <v>1</v>
      </c>
      <c r="AC7" s="15">
        <f>SIN(RADIANS(AA7))</f>
        <v>0</v>
      </c>
      <c r="AD7" s="15" t="s">
        <v>0</v>
      </c>
      <c r="AE7" s="15">
        <f aca="true" t="shared" si="0" ref="AE7:AF25">$K$19*AB7</f>
        <v>100</v>
      </c>
      <c r="AF7" s="15">
        <f t="shared" si="0"/>
        <v>0</v>
      </c>
      <c r="AI7" s="15" t="str">
        <f>AD7</f>
        <v>wave 0</v>
      </c>
    </row>
    <row r="8" spans="24:32" ht="12.75">
      <c r="X8" s="15">
        <f>IF(L4=0,1,IF(K19&lt;n,K19-n,X9))</f>
        <v>-49</v>
      </c>
      <c r="AA8" s="15">
        <f>AA7+w</f>
        <v>20</v>
      </c>
      <c r="AB8" s="15">
        <f aca="true" t="shared" si="1" ref="AB8:AB23">COS(RADIANS(AA8))</f>
        <v>0.9396926207859084</v>
      </c>
      <c r="AC8" s="15">
        <f aca="true" t="shared" si="2" ref="AC8:AC23">SIN(RADIANS(AA8))</f>
        <v>0.3420201433256687</v>
      </c>
      <c r="AD8" s="15">
        <f>K19</f>
        <v>100</v>
      </c>
      <c r="AE8" s="15">
        <f t="shared" si="0"/>
        <v>93.96926207859084</v>
      </c>
      <c r="AF8" s="15">
        <f t="shared" si="0"/>
        <v>34.20201433256687</v>
      </c>
    </row>
    <row r="9" spans="24:38" ht="12.75">
      <c r="X9" s="15">
        <f>(K19/2)-L4*n</f>
        <v>-49</v>
      </c>
      <c r="AA9" s="15">
        <f aca="true" t="shared" si="3" ref="AA9:AA25">AA8+w</f>
        <v>40</v>
      </c>
      <c r="AB9" s="15">
        <f t="shared" si="1"/>
        <v>0.766044443118978</v>
      </c>
      <c r="AC9" s="15">
        <f t="shared" si="2"/>
        <v>0.6427876096865393</v>
      </c>
      <c r="AE9" s="15">
        <f t="shared" si="0"/>
        <v>76.60444431189781</v>
      </c>
      <c r="AF9" s="15">
        <f t="shared" si="0"/>
        <v>64.27876096865393</v>
      </c>
      <c r="AL9" s="15">
        <v>100</v>
      </c>
    </row>
    <row r="10" spans="27:38" ht="12.75">
      <c r="AA10" s="15">
        <f t="shared" si="3"/>
        <v>60</v>
      </c>
      <c r="AB10" s="15">
        <f t="shared" si="1"/>
        <v>0.5000000000000001</v>
      </c>
      <c r="AC10" s="15">
        <f t="shared" si="2"/>
        <v>0.8660254037844386</v>
      </c>
      <c r="AE10" s="15">
        <f t="shared" si="0"/>
        <v>50.000000000000014</v>
      </c>
      <c r="AF10" s="15">
        <f t="shared" si="0"/>
        <v>86.60254037844386</v>
      </c>
      <c r="AL10" s="15">
        <v>10</v>
      </c>
    </row>
    <row r="11" spans="16:38" ht="12.75">
      <c r="P11" s="15" t="s">
        <v>9</v>
      </c>
      <c r="AA11" s="15">
        <f t="shared" si="3"/>
        <v>80</v>
      </c>
      <c r="AB11" s="15">
        <f t="shared" si="1"/>
        <v>0.17364817766693041</v>
      </c>
      <c r="AC11" s="15">
        <f t="shared" si="2"/>
        <v>0.984807753012208</v>
      </c>
      <c r="AE11" s="15">
        <f t="shared" si="0"/>
        <v>17.36481776669304</v>
      </c>
      <c r="AF11" s="15">
        <f t="shared" si="0"/>
        <v>98.4807753012208</v>
      </c>
      <c r="AL11" s="15">
        <v>2</v>
      </c>
    </row>
    <row r="12" spans="27:32" ht="12.75">
      <c r="AA12" s="15">
        <f t="shared" si="3"/>
        <v>100</v>
      </c>
      <c r="AB12" s="15">
        <f t="shared" si="1"/>
        <v>-0.1736481776669303</v>
      </c>
      <c r="AC12" s="15">
        <f t="shared" si="2"/>
        <v>0.984807753012208</v>
      </c>
      <c r="AE12" s="15">
        <f t="shared" si="0"/>
        <v>-17.36481776669303</v>
      </c>
      <c r="AF12" s="15">
        <f t="shared" si="0"/>
        <v>98.4807753012208</v>
      </c>
    </row>
    <row r="13" spans="27:32" ht="12.75">
      <c r="AA13" s="15">
        <f t="shared" si="3"/>
        <v>120</v>
      </c>
      <c r="AB13" s="15">
        <f t="shared" si="1"/>
        <v>-0.4999999999999998</v>
      </c>
      <c r="AC13" s="15">
        <f t="shared" si="2"/>
        <v>0.8660254037844387</v>
      </c>
      <c r="AE13" s="15">
        <f t="shared" si="0"/>
        <v>-49.99999999999998</v>
      </c>
      <c r="AF13" s="15">
        <f t="shared" si="0"/>
        <v>86.60254037844388</v>
      </c>
    </row>
    <row r="14" spans="27:32" ht="12.75">
      <c r="AA14" s="15">
        <f t="shared" si="3"/>
        <v>140</v>
      </c>
      <c r="AB14" s="15">
        <f t="shared" si="1"/>
        <v>-0.7660444431189779</v>
      </c>
      <c r="AC14" s="15">
        <f t="shared" si="2"/>
        <v>0.6427876096865395</v>
      </c>
      <c r="AE14" s="15">
        <f t="shared" si="0"/>
        <v>-76.6044443118978</v>
      </c>
      <c r="AF14" s="15">
        <f t="shared" si="0"/>
        <v>64.27876096865394</v>
      </c>
    </row>
    <row r="15" spans="16:32" ht="12.75">
      <c r="P15" s="15">
        <v>20</v>
      </c>
      <c r="AA15" s="15">
        <f t="shared" si="3"/>
        <v>160</v>
      </c>
      <c r="AB15" s="15">
        <f t="shared" si="1"/>
        <v>-0.9396926207859083</v>
      </c>
      <c r="AC15" s="15">
        <f t="shared" si="2"/>
        <v>0.3420201433256689</v>
      </c>
      <c r="AE15" s="15">
        <f t="shared" si="0"/>
        <v>-93.96926207859083</v>
      </c>
      <c r="AF15" s="15">
        <f t="shared" si="0"/>
        <v>34.20201433256689</v>
      </c>
    </row>
    <row r="16" spans="27:32" ht="12.75">
      <c r="AA16" s="15">
        <f t="shared" si="3"/>
        <v>180</v>
      </c>
      <c r="AB16" s="15">
        <f t="shared" si="1"/>
        <v>-1</v>
      </c>
      <c r="AC16" s="15">
        <f t="shared" si="2"/>
        <v>1.22514845490862E-16</v>
      </c>
      <c r="AE16" s="15">
        <f t="shared" si="0"/>
        <v>-100</v>
      </c>
      <c r="AF16" s="15">
        <f t="shared" si="0"/>
        <v>1.22514845490862E-14</v>
      </c>
    </row>
    <row r="17" spans="27:32" ht="12.75">
      <c r="AA17" s="15">
        <f t="shared" si="3"/>
        <v>200</v>
      </c>
      <c r="AB17" s="15">
        <f t="shared" si="1"/>
        <v>-0.9396926207859084</v>
      </c>
      <c r="AC17" s="15">
        <f t="shared" si="2"/>
        <v>-0.34202014332566866</v>
      </c>
      <c r="AE17" s="15">
        <f t="shared" si="0"/>
        <v>-93.96926207859084</v>
      </c>
      <c r="AF17" s="15">
        <f t="shared" si="0"/>
        <v>-34.20201433256687</v>
      </c>
    </row>
    <row r="18" spans="27:32" ht="12.75">
      <c r="AA18" s="15">
        <f t="shared" si="3"/>
        <v>220</v>
      </c>
      <c r="AB18" s="15">
        <f t="shared" si="1"/>
        <v>-0.766044443118978</v>
      </c>
      <c r="AC18" s="15">
        <f t="shared" si="2"/>
        <v>-0.6427876096865393</v>
      </c>
      <c r="AE18" s="15">
        <f t="shared" si="0"/>
        <v>-76.60444431189781</v>
      </c>
      <c r="AF18" s="15">
        <f t="shared" si="0"/>
        <v>-64.27876096865393</v>
      </c>
    </row>
    <row r="19" spans="11:32" ht="12.75">
      <c r="K19" s="15">
        <v>100</v>
      </c>
      <c r="AA19" s="15">
        <f t="shared" si="3"/>
        <v>240</v>
      </c>
      <c r="AB19" s="15">
        <f t="shared" si="1"/>
        <v>-0.5000000000000004</v>
      </c>
      <c r="AC19" s="15">
        <f t="shared" si="2"/>
        <v>-0.8660254037844384</v>
      </c>
      <c r="AE19" s="15">
        <f t="shared" si="0"/>
        <v>-50.00000000000004</v>
      </c>
      <c r="AF19" s="15">
        <f t="shared" si="0"/>
        <v>-86.60254037844383</v>
      </c>
    </row>
    <row r="20" spans="27:32" ht="12.75">
      <c r="AA20" s="15">
        <f t="shared" si="3"/>
        <v>260</v>
      </c>
      <c r="AB20" s="15">
        <f t="shared" si="1"/>
        <v>-0.17364817766693033</v>
      </c>
      <c r="AC20" s="15">
        <f t="shared" si="2"/>
        <v>-0.984807753012208</v>
      </c>
      <c r="AE20" s="15">
        <f t="shared" si="0"/>
        <v>-17.364817766693033</v>
      </c>
      <c r="AF20" s="15">
        <f t="shared" si="0"/>
        <v>-98.4807753012208</v>
      </c>
    </row>
    <row r="21" spans="27:32" ht="12.75">
      <c r="AA21" s="15">
        <f t="shared" si="3"/>
        <v>280</v>
      </c>
      <c r="AB21" s="15">
        <f t="shared" si="1"/>
        <v>0.17364817766692997</v>
      </c>
      <c r="AC21" s="15">
        <f t="shared" si="2"/>
        <v>-0.9848077530122081</v>
      </c>
      <c r="AE21" s="15">
        <f t="shared" si="0"/>
        <v>17.364817766692997</v>
      </c>
      <c r="AF21" s="15">
        <f t="shared" si="0"/>
        <v>-98.48077530122082</v>
      </c>
    </row>
    <row r="22" spans="27:32" ht="12.75">
      <c r="AA22" s="15">
        <f t="shared" si="3"/>
        <v>300</v>
      </c>
      <c r="AB22" s="15">
        <f t="shared" si="1"/>
        <v>0.5000000000000001</v>
      </c>
      <c r="AC22" s="15">
        <f t="shared" si="2"/>
        <v>-0.8660254037844386</v>
      </c>
      <c r="AE22" s="15">
        <f t="shared" si="0"/>
        <v>50.000000000000014</v>
      </c>
      <c r="AF22" s="15">
        <f t="shared" si="0"/>
        <v>-86.60254037844386</v>
      </c>
    </row>
    <row r="23" spans="27:32" ht="12.75">
      <c r="AA23" s="15">
        <f t="shared" si="3"/>
        <v>320</v>
      </c>
      <c r="AB23" s="15">
        <f t="shared" si="1"/>
        <v>0.7660444431189778</v>
      </c>
      <c r="AC23" s="15">
        <f t="shared" si="2"/>
        <v>-0.6427876096865396</v>
      </c>
      <c r="AE23" s="15">
        <f t="shared" si="0"/>
        <v>76.60444431189778</v>
      </c>
      <c r="AF23" s="15">
        <f t="shared" si="0"/>
        <v>-64.27876096865396</v>
      </c>
    </row>
    <row r="24" spans="27:32" ht="12.75">
      <c r="AA24" s="15">
        <f t="shared" si="3"/>
        <v>340</v>
      </c>
      <c r="AB24" s="15">
        <f>COS(RADIANS(AA24))</f>
        <v>0.9396926207859084</v>
      </c>
      <c r="AC24" s="15">
        <f>SIN(RADIANS(AA24))</f>
        <v>-0.3420201433256686</v>
      </c>
      <c r="AE24" s="15">
        <f t="shared" si="0"/>
        <v>93.96926207859084</v>
      </c>
      <c r="AF24" s="15">
        <f t="shared" si="0"/>
        <v>-34.20201433256686</v>
      </c>
    </row>
    <row r="25" spans="27:32" ht="12.75">
      <c r="AA25" s="15">
        <f t="shared" si="3"/>
        <v>360</v>
      </c>
      <c r="AB25" s="15">
        <f>COS(RADIANS(AA25))</f>
        <v>1</v>
      </c>
      <c r="AC25" s="15">
        <f>SIN(RADIANS(AA25))</f>
        <v>-2.45029690981724E-16</v>
      </c>
      <c r="AE25" s="15">
        <f t="shared" si="0"/>
        <v>100</v>
      </c>
      <c r="AF25" s="15">
        <f t="shared" si="0"/>
        <v>-2.45029690981724E-14</v>
      </c>
    </row>
    <row r="26" spans="30:32" ht="12.75">
      <c r="AD26" s="15" t="s">
        <v>1</v>
      </c>
      <c r="AE26" s="15">
        <f aca="true" t="shared" si="4" ref="AE26:AE44">$L$4+$AD$27*AB7</f>
        <v>99</v>
      </c>
      <c r="AF26" s="15">
        <f aca="true" t="shared" si="5" ref="AF26:AF44">$AD$27*AC7</f>
        <v>0</v>
      </c>
    </row>
    <row r="27" spans="30:32" ht="12.75">
      <c r="AD27" s="15">
        <f>IF($K$19&lt;nn,0,$K$19-nn)</f>
        <v>90</v>
      </c>
      <c r="AE27" s="15">
        <f t="shared" si="4"/>
        <v>93.57233587073176</v>
      </c>
      <c r="AF27" s="15">
        <f t="shared" si="5"/>
        <v>30.781812899310186</v>
      </c>
    </row>
    <row r="28" spans="31:32" ht="12.75">
      <c r="AE28" s="15">
        <f t="shared" si="4"/>
        <v>77.94399988070802</v>
      </c>
      <c r="AF28" s="15">
        <f t="shared" si="5"/>
        <v>57.85088487178853</v>
      </c>
    </row>
    <row r="29" spans="31:32" ht="12.75">
      <c r="AE29" s="15">
        <f t="shared" si="4"/>
        <v>54.00000000000001</v>
      </c>
      <c r="AF29" s="15">
        <f t="shared" si="5"/>
        <v>77.94228634059948</v>
      </c>
    </row>
    <row r="30" spans="31:32" ht="12.75">
      <c r="AE30" s="15">
        <f t="shared" si="4"/>
        <v>24.628335990023736</v>
      </c>
      <c r="AF30" s="15">
        <f t="shared" si="5"/>
        <v>88.63269777109872</v>
      </c>
    </row>
    <row r="31" spans="31:32" ht="12.75">
      <c r="AE31" s="15">
        <f t="shared" si="4"/>
        <v>-6.628335990023727</v>
      </c>
      <c r="AF31" s="15">
        <f t="shared" si="5"/>
        <v>88.63269777109872</v>
      </c>
    </row>
    <row r="32" spans="31:32" ht="12.75">
      <c r="AE32" s="15">
        <f t="shared" si="4"/>
        <v>-35.99999999999998</v>
      </c>
      <c r="AF32" s="15">
        <f t="shared" si="5"/>
        <v>77.94228634059948</v>
      </c>
    </row>
    <row r="33" spans="31:32" ht="12.75">
      <c r="AE33" s="15">
        <f t="shared" si="4"/>
        <v>-59.943999880708006</v>
      </c>
      <c r="AF33" s="15">
        <f t="shared" si="5"/>
        <v>57.85088487178855</v>
      </c>
    </row>
    <row r="34" spans="31:32" ht="12.75">
      <c r="AE34" s="15">
        <f t="shared" si="4"/>
        <v>-75.57233587073175</v>
      </c>
      <c r="AF34" s="15">
        <f t="shared" si="5"/>
        <v>30.7818128993102</v>
      </c>
    </row>
    <row r="35" spans="31:32" ht="12.75">
      <c r="AE35" s="15">
        <f t="shared" si="4"/>
        <v>-81</v>
      </c>
      <c r="AF35" s="15">
        <f t="shared" si="5"/>
        <v>1.102633609417758E-14</v>
      </c>
    </row>
    <row r="36" spans="31:32" ht="12.75">
      <c r="AE36" s="15">
        <f t="shared" si="4"/>
        <v>-75.57233587073176</v>
      </c>
      <c r="AF36" s="15">
        <f t="shared" si="5"/>
        <v>-30.78181289931018</v>
      </c>
    </row>
    <row r="37" spans="31:32" ht="12.75">
      <c r="AE37" s="15">
        <f t="shared" si="4"/>
        <v>-59.94399988070802</v>
      </c>
      <c r="AF37" s="15">
        <f t="shared" si="5"/>
        <v>-57.85088487178853</v>
      </c>
    </row>
    <row r="38" spans="31:32" ht="12.75">
      <c r="AE38" s="15">
        <f t="shared" si="4"/>
        <v>-36.00000000000004</v>
      </c>
      <c r="AF38" s="15">
        <f t="shared" si="5"/>
        <v>-77.94228634059945</v>
      </c>
    </row>
    <row r="39" spans="31:32" ht="12.75">
      <c r="AE39" s="15">
        <f t="shared" si="4"/>
        <v>-6.62833599002373</v>
      </c>
      <c r="AF39" s="15">
        <f t="shared" si="5"/>
        <v>-88.63269777109872</v>
      </c>
    </row>
    <row r="40" spans="31:32" ht="12.75">
      <c r="AE40" s="15">
        <f t="shared" si="4"/>
        <v>24.628335990023697</v>
      </c>
      <c r="AF40" s="15">
        <f t="shared" si="5"/>
        <v>-88.63269777109873</v>
      </c>
    </row>
    <row r="41" spans="31:32" ht="12.75">
      <c r="AE41" s="15">
        <f t="shared" si="4"/>
        <v>54.00000000000001</v>
      </c>
      <c r="AF41" s="15">
        <f t="shared" si="5"/>
        <v>-77.94228634059948</v>
      </c>
    </row>
    <row r="42" spans="31:32" ht="12.75">
      <c r="AE42" s="15">
        <f t="shared" si="4"/>
        <v>77.943999880708</v>
      </c>
      <c r="AF42" s="15">
        <f t="shared" si="5"/>
        <v>-57.850884871788566</v>
      </c>
    </row>
    <row r="43" spans="31:32" ht="12.75">
      <c r="AE43" s="15">
        <f t="shared" si="4"/>
        <v>93.57233587073176</v>
      </c>
      <c r="AF43" s="15">
        <f t="shared" si="5"/>
        <v>-30.781812899310175</v>
      </c>
    </row>
    <row r="44" spans="31:32" ht="12.75">
      <c r="AE44" s="15">
        <f t="shared" si="4"/>
        <v>99</v>
      </c>
      <c r="AF44" s="15">
        <f t="shared" si="5"/>
        <v>-2.205267218835516E-14</v>
      </c>
    </row>
    <row r="45" spans="30:32" ht="12.75">
      <c r="AD45" s="15" t="s">
        <v>2</v>
      </c>
      <c r="AE45" s="15">
        <f aca="true" t="shared" si="6" ref="AE45:AE63">2*$L$4+$AD$46*AB7</f>
        <v>98</v>
      </c>
      <c r="AF45" s="15">
        <f aca="true" t="shared" si="7" ref="AF45:AF63">$AD$46*AC7</f>
        <v>0</v>
      </c>
    </row>
    <row r="46" spans="30:32" ht="12.75">
      <c r="AD46" s="15">
        <f>IF($K$19&lt;2*nn,0,$K$19-(2*nn))</f>
        <v>80</v>
      </c>
      <c r="AE46" s="15">
        <f t="shared" si="6"/>
        <v>93.17540966287268</v>
      </c>
      <c r="AF46" s="15">
        <f t="shared" si="7"/>
        <v>27.361611466053496</v>
      </c>
    </row>
    <row r="47" spans="31:32" ht="12.75">
      <c r="AE47" s="15">
        <f t="shared" si="6"/>
        <v>79.28355544951825</v>
      </c>
      <c r="AF47" s="15">
        <f t="shared" si="7"/>
        <v>51.42300877492314</v>
      </c>
    </row>
    <row r="48" spans="31:32" ht="12.75">
      <c r="AE48" s="15">
        <f t="shared" si="6"/>
        <v>58.00000000000001</v>
      </c>
      <c r="AF48" s="15">
        <f t="shared" si="7"/>
        <v>69.28203230275508</v>
      </c>
    </row>
    <row r="49" spans="31:32" ht="12.75">
      <c r="AE49" s="15">
        <f t="shared" si="6"/>
        <v>31.891854213354435</v>
      </c>
      <c r="AF49" s="15">
        <f t="shared" si="7"/>
        <v>78.78462024097664</v>
      </c>
    </row>
    <row r="50" spans="31:32" ht="12.75">
      <c r="AE50" s="15">
        <f t="shared" si="6"/>
        <v>4.108145786645576</v>
      </c>
      <c r="AF50" s="15">
        <f t="shared" si="7"/>
        <v>78.78462024097664</v>
      </c>
    </row>
    <row r="51" spans="31:32" ht="12.75">
      <c r="AE51" s="15">
        <f t="shared" si="6"/>
        <v>-21.999999999999986</v>
      </c>
      <c r="AF51" s="15">
        <f t="shared" si="7"/>
        <v>69.2820323027551</v>
      </c>
    </row>
    <row r="52" spans="31:32" ht="12.75">
      <c r="AE52" s="15">
        <f t="shared" si="6"/>
        <v>-43.28355544951823</v>
      </c>
      <c r="AF52" s="15">
        <f t="shared" si="7"/>
        <v>51.42300877492316</v>
      </c>
    </row>
    <row r="53" spans="31:32" ht="12.75">
      <c r="AE53" s="15">
        <f t="shared" si="6"/>
        <v>-57.17540966287267</v>
      </c>
      <c r="AF53" s="15">
        <f t="shared" si="7"/>
        <v>27.36161146605351</v>
      </c>
    </row>
    <row r="54" spans="31:32" ht="12.75">
      <c r="AE54" s="15">
        <f t="shared" si="6"/>
        <v>-62</v>
      </c>
      <c r="AF54" s="15">
        <f t="shared" si="7"/>
        <v>9.80118763926896E-15</v>
      </c>
    </row>
    <row r="55" spans="31:32" ht="12.75">
      <c r="AE55" s="15">
        <f t="shared" si="6"/>
        <v>-57.17540966287268</v>
      </c>
      <c r="AF55" s="15">
        <f t="shared" si="7"/>
        <v>-27.361611466053493</v>
      </c>
    </row>
    <row r="56" spans="31:32" ht="12.75">
      <c r="AE56" s="15">
        <f t="shared" si="6"/>
        <v>-43.28355544951824</v>
      </c>
      <c r="AF56" s="15">
        <f t="shared" si="7"/>
        <v>-51.42300877492314</v>
      </c>
    </row>
    <row r="57" spans="31:32" ht="12.75">
      <c r="AE57" s="15">
        <f t="shared" si="6"/>
        <v>-22.000000000000036</v>
      </c>
      <c r="AF57" s="15">
        <f t="shared" si="7"/>
        <v>-69.28203230275507</v>
      </c>
    </row>
    <row r="58" spans="31:32" ht="12.75">
      <c r="AE58" s="15">
        <f t="shared" si="6"/>
        <v>4.108145786645574</v>
      </c>
      <c r="AF58" s="15">
        <f t="shared" si="7"/>
        <v>-78.78462024097664</v>
      </c>
    </row>
    <row r="59" spans="31:32" ht="12.75">
      <c r="AE59" s="15">
        <f t="shared" si="6"/>
        <v>31.8918542133544</v>
      </c>
      <c r="AF59" s="15">
        <f t="shared" si="7"/>
        <v>-78.78462024097665</v>
      </c>
    </row>
    <row r="60" spans="31:32" ht="12.75">
      <c r="AE60" s="15">
        <f t="shared" si="6"/>
        <v>58.00000000000001</v>
      </c>
      <c r="AF60" s="15">
        <f t="shared" si="7"/>
        <v>-69.28203230275508</v>
      </c>
    </row>
    <row r="61" spans="31:32" ht="12.75">
      <c r="AE61" s="15">
        <f t="shared" si="6"/>
        <v>79.28355544951822</v>
      </c>
      <c r="AF61" s="15">
        <f t="shared" si="7"/>
        <v>-51.42300877492317</v>
      </c>
    </row>
    <row r="62" spans="31:32" ht="12.75">
      <c r="AE62" s="15">
        <f t="shared" si="6"/>
        <v>93.17540966287268</v>
      </c>
      <c r="AF62" s="15">
        <f t="shared" si="7"/>
        <v>-27.36161146605349</v>
      </c>
    </row>
    <row r="63" spans="31:32" ht="12.75">
      <c r="AE63" s="15">
        <f t="shared" si="6"/>
        <v>98</v>
      </c>
      <c r="AF63" s="15">
        <f t="shared" si="7"/>
        <v>-1.960237527853792E-14</v>
      </c>
    </row>
    <row r="64" spans="30:32" ht="12.75">
      <c r="AD64" s="15" t="s">
        <v>3</v>
      </c>
      <c r="AE64" s="15">
        <f aca="true" t="shared" si="8" ref="AE64:AE82">3*$L$4+$AD$65*AB7</f>
        <v>97</v>
      </c>
      <c r="AF64" s="15">
        <f aca="true" t="shared" si="9" ref="AF64:AF82">$AD$65*AC7</f>
        <v>0</v>
      </c>
    </row>
    <row r="65" spans="30:32" ht="12.75">
      <c r="AD65" s="15">
        <f>IF($K$19&lt;3*nn,0,$K$19-(3*nn))</f>
        <v>70</v>
      </c>
      <c r="AE65" s="15">
        <f t="shared" si="8"/>
        <v>92.77848345501359</v>
      </c>
      <c r="AF65" s="15">
        <f t="shared" si="9"/>
        <v>23.94141003279681</v>
      </c>
    </row>
    <row r="66" spans="31:32" ht="12.75">
      <c r="AE66" s="15">
        <f t="shared" si="8"/>
        <v>80.62311101832846</v>
      </c>
      <c r="AF66" s="15">
        <f t="shared" si="9"/>
        <v>44.99513267805775</v>
      </c>
    </row>
    <row r="67" spans="31:32" ht="12.75">
      <c r="AE67" s="15">
        <f t="shared" si="8"/>
        <v>62.00000000000001</v>
      </c>
      <c r="AF67" s="15">
        <f t="shared" si="9"/>
        <v>60.6217782649107</v>
      </c>
    </row>
    <row r="68" spans="31:32" ht="12.75">
      <c r="AE68" s="15">
        <f t="shared" si="8"/>
        <v>39.15537243668513</v>
      </c>
      <c r="AF68" s="15">
        <f t="shared" si="9"/>
        <v>68.93654271085457</v>
      </c>
    </row>
    <row r="69" spans="31:32" ht="12.75">
      <c r="AE69" s="15">
        <f t="shared" si="8"/>
        <v>14.844627563314878</v>
      </c>
      <c r="AF69" s="15">
        <f t="shared" si="9"/>
        <v>68.93654271085457</v>
      </c>
    </row>
    <row r="70" spans="31:32" ht="12.75">
      <c r="AE70" s="15">
        <f t="shared" si="8"/>
        <v>-7.999999999999986</v>
      </c>
      <c r="AF70" s="15">
        <f t="shared" si="9"/>
        <v>60.62177826491071</v>
      </c>
    </row>
    <row r="71" spans="31:32" ht="12.75">
      <c r="AE71" s="15">
        <f t="shared" si="8"/>
        <v>-26.62311101832845</v>
      </c>
      <c r="AF71" s="15">
        <f t="shared" si="9"/>
        <v>44.995132678057765</v>
      </c>
    </row>
    <row r="72" spans="31:32" ht="12.75">
      <c r="AE72" s="15">
        <f t="shared" si="8"/>
        <v>-38.778483455013586</v>
      </c>
      <c r="AF72" s="15">
        <f t="shared" si="9"/>
        <v>23.94141003279682</v>
      </c>
    </row>
    <row r="73" spans="31:32" ht="12.75">
      <c r="AE73" s="15">
        <f t="shared" si="8"/>
        <v>-43</v>
      </c>
      <c r="AF73" s="15">
        <f t="shared" si="9"/>
        <v>8.57603918436034E-15</v>
      </c>
    </row>
    <row r="74" spans="31:32" ht="12.75">
      <c r="AE74" s="15">
        <f t="shared" si="8"/>
        <v>-38.778483455013586</v>
      </c>
      <c r="AF74" s="15">
        <f t="shared" si="9"/>
        <v>-23.941410032796806</v>
      </c>
    </row>
    <row r="75" spans="31:32" ht="12.75">
      <c r="AE75" s="15">
        <f t="shared" si="8"/>
        <v>-26.62311101832846</v>
      </c>
      <c r="AF75" s="15">
        <f t="shared" si="9"/>
        <v>-44.99513267805775</v>
      </c>
    </row>
    <row r="76" spans="31:32" ht="12.75">
      <c r="AE76" s="15">
        <f t="shared" si="8"/>
        <v>-8.000000000000028</v>
      </c>
      <c r="AF76" s="15">
        <f t="shared" si="9"/>
        <v>-60.62177826491069</v>
      </c>
    </row>
    <row r="77" spans="31:32" ht="12.75">
      <c r="AE77" s="15">
        <f t="shared" si="8"/>
        <v>14.844627563314877</v>
      </c>
      <c r="AF77" s="15">
        <f t="shared" si="9"/>
        <v>-68.93654271085457</v>
      </c>
    </row>
    <row r="78" spans="31:32" ht="12.75">
      <c r="AE78" s="15">
        <f t="shared" si="8"/>
        <v>39.1553724366851</v>
      </c>
      <c r="AF78" s="15">
        <f t="shared" si="9"/>
        <v>-68.93654271085457</v>
      </c>
    </row>
    <row r="79" spans="31:32" ht="12.75">
      <c r="AE79" s="15">
        <f t="shared" si="8"/>
        <v>62.00000000000001</v>
      </c>
      <c r="AF79" s="15">
        <f t="shared" si="9"/>
        <v>-60.6217782649107</v>
      </c>
    </row>
    <row r="80" spans="31:32" ht="12.75">
      <c r="AE80" s="15">
        <f t="shared" si="8"/>
        <v>80.62311101832844</v>
      </c>
      <c r="AF80" s="15">
        <f t="shared" si="9"/>
        <v>-44.99513267805777</v>
      </c>
    </row>
    <row r="81" spans="31:32" ht="12.75">
      <c r="AE81" s="15">
        <f t="shared" si="8"/>
        <v>92.77848345501359</v>
      </c>
      <c r="AF81" s="15">
        <f t="shared" si="9"/>
        <v>-23.941410032796803</v>
      </c>
    </row>
    <row r="82" spans="31:32" ht="12.75">
      <c r="AE82" s="15">
        <f t="shared" si="8"/>
        <v>97</v>
      </c>
      <c r="AF82" s="15">
        <f t="shared" si="9"/>
        <v>-1.715207836872068E-14</v>
      </c>
    </row>
    <row r="83" spans="30:32" ht="12.75">
      <c r="AD83" s="15" t="s">
        <v>4</v>
      </c>
      <c r="AE83" s="15">
        <f aca="true" t="shared" si="10" ref="AE83:AE101">4*$L$4+$AD$84*AB7</f>
        <v>96</v>
      </c>
      <c r="AF83" s="15">
        <f aca="true" t="shared" si="11" ref="AF83:AF101">$AD$84*AC7</f>
        <v>0</v>
      </c>
    </row>
    <row r="84" spans="30:32" ht="12.75">
      <c r="AD84" s="15">
        <f>IF($K$19&lt;4*nn,0,$K$19-(4*nn))</f>
        <v>60</v>
      </c>
      <c r="AE84" s="15">
        <f t="shared" si="10"/>
        <v>92.3815572471545</v>
      </c>
      <c r="AF84" s="15">
        <f t="shared" si="11"/>
        <v>20.521208599540124</v>
      </c>
    </row>
    <row r="85" spans="31:32" ht="12.75">
      <c r="AE85" s="15">
        <f t="shared" si="10"/>
        <v>81.96266658713867</v>
      </c>
      <c r="AF85" s="15">
        <f t="shared" si="11"/>
        <v>38.56725658119235</v>
      </c>
    </row>
    <row r="86" spans="31:32" ht="12.75">
      <c r="AE86" s="15">
        <f t="shared" si="10"/>
        <v>66</v>
      </c>
      <c r="AF86" s="15">
        <f t="shared" si="11"/>
        <v>51.96152422706631</v>
      </c>
    </row>
    <row r="87" spans="31:32" ht="12.75">
      <c r="AE87" s="15">
        <f t="shared" si="10"/>
        <v>46.418890660015826</v>
      </c>
      <c r="AF87" s="15">
        <f t="shared" si="11"/>
        <v>59.088465180732484</v>
      </c>
    </row>
    <row r="88" spans="31:32" ht="12.75">
      <c r="AE88" s="15">
        <f t="shared" si="10"/>
        <v>25.58110933998418</v>
      </c>
      <c r="AF88" s="15">
        <f t="shared" si="11"/>
        <v>59.088465180732484</v>
      </c>
    </row>
    <row r="89" spans="31:32" ht="12.75">
      <c r="AE89" s="15">
        <f t="shared" si="10"/>
        <v>6.000000000000014</v>
      </c>
      <c r="AF89" s="15">
        <f t="shared" si="11"/>
        <v>51.96152422706632</v>
      </c>
    </row>
    <row r="90" spans="31:32" ht="12.75">
      <c r="AE90" s="15">
        <f t="shared" si="10"/>
        <v>-9.96266658713867</v>
      </c>
      <c r="AF90" s="15">
        <f t="shared" si="11"/>
        <v>38.56725658119237</v>
      </c>
    </row>
    <row r="91" spans="31:32" ht="12.75">
      <c r="AE91" s="15">
        <f t="shared" si="10"/>
        <v>-20.381557247154497</v>
      </c>
      <c r="AF91" s="15">
        <f t="shared" si="11"/>
        <v>20.52120859954013</v>
      </c>
    </row>
    <row r="92" spans="31:32" ht="12.75">
      <c r="AE92" s="15">
        <f t="shared" si="10"/>
        <v>-24</v>
      </c>
      <c r="AF92" s="15">
        <f t="shared" si="11"/>
        <v>7.35089072945172E-15</v>
      </c>
    </row>
    <row r="93" spans="31:32" ht="12.75">
      <c r="AE93" s="15">
        <f t="shared" si="10"/>
        <v>-20.381557247154504</v>
      </c>
      <c r="AF93" s="15">
        <f t="shared" si="11"/>
        <v>-20.52120859954012</v>
      </c>
    </row>
    <row r="94" spans="31:32" ht="12.75">
      <c r="AE94" s="15">
        <f t="shared" si="10"/>
        <v>-9.962666587138678</v>
      </c>
      <c r="AF94" s="15">
        <f t="shared" si="11"/>
        <v>-38.56725658119235</v>
      </c>
    </row>
    <row r="95" spans="31:32" ht="12.75">
      <c r="AE95" s="15">
        <f t="shared" si="10"/>
        <v>5.999999999999972</v>
      </c>
      <c r="AF95" s="15">
        <f t="shared" si="11"/>
        <v>-51.961524227066306</v>
      </c>
    </row>
    <row r="96" spans="31:32" ht="12.75">
      <c r="AE96" s="15">
        <f t="shared" si="10"/>
        <v>25.58110933998418</v>
      </c>
      <c r="AF96" s="15">
        <f t="shared" si="11"/>
        <v>-59.088465180732484</v>
      </c>
    </row>
    <row r="97" spans="31:32" ht="12.75">
      <c r="AE97" s="15">
        <f t="shared" si="10"/>
        <v>46.4188906600158</v>
      </c>
      <c r="AF97" s="15">
        <f t="shared" si="11"/>
        <v>-59.088465180732484</v>
      </c>
    </row>
    <row r="98" spans="31:32" ht="12.75">
      <c r="AE98" s="15">
        <f t="shared" si="10"/>
        <v>66</v>
      </c>
      <c r="AF98" s="15">
        <f t="shared" si="11"/>
        <v>-51.96152422706631</v>
      </c>
    </row>
    <row r="99" spans="31:32" ht="12.75">
      <c r="AE99" s="15">
        <f t="shared" si="10"/>
        <v>81.96266658713867</v>
      </c>
      <c r="AF99" s="15">
        <f t="shared" si="11"/>
        <v>-38.567256581192375</v>
      </c>
    </row>
    <row r="100" spans="31:32" ht="12.75">
      <c r="AE100" s="15">
        <f t="shared" si="10"/>
        <v>92.3815572471545</v>
      </c>
      <c r="AF100" s="15">
        <f t="shared" si="11"/>
        <v>-20.521208599540117</v>
      </c>
    </row>
    <row r="101" spans="31:32" ht="12.75">
      <c r="AE101" s="15">
        <f t="shared" si="10"/>
        <v>96</v>
      </c>
      <c r="AF101" s="15">
        <f t="shared" si="11"/>
        <v>-1.470178145890344E-14</v>
      </c>
    </row>
    <row r="102" spans="30:32" ht="12.75">
      <c r="AD102" s="15" t="s">
        <v>5</v>
      </c>
      <c r="AE102" s="15">
        <f aca="true" t="shared" si="12" ref="AE102:AE120">5*$L$4+$AD$103*AB7</f>
        <v>95</v>
      </c>
      <c r="AF102" s="15">
        <f aca="true" t="shared" si="13" ref="AF102:AF120">$AD$103*AC7</f>
        <v>0</v>
      </c>
    </row>
    <row r="103" spans="30:32" ht="12.75">
      <c r="AD103" s="15">
        <f>IF($K$19&lt;5*nn,0,$K$19-(5*nn))</f>
        <v>50</v>
      </c>
      <c r="AE103" s="15">
        <f t="shared" si="12"/>
        <v>91.98463103929542</v>
      </c>
      <c r="AF103" s="15">
        <f t="shared" si="13"/>
        <v>17.101007166283434</v>
      </c>
    </row>
    <row r="104" spans="31:32" ht="12.75">
      <c r="AE104" s="15">
        <f t="shared" si="12"/>
        <v>83.3022221559489</v>
      </c>
      <c r="AF104" s="15">
        <f t="shared" si="13"/>
        <v>32.13938048432696</v>
      </c>
    </row>
    <row r="105" spans="31:32" ht="12.75">
      <c r="AE105" s="15">
        <f t="shared" si="12"/>
        <v>70</v>
      </c>
      <c r="AF105" s="15">
        <f t="shared" si="13"/>
        <v>43.30127018922193</v>
      </c>
    </row>
    <row r="106" spans="31:32" ht="12.75">
      <c r="AE106" s="15">
        <f t="shared" si="12"/>
        <v>53.68240888334652</v>
      </c>
      <c r="AF106" s="15">
        <f t="shared" si="13"/>
        <v>49.2403876506104</v>
      </c>
    </row>
    <row r="107" spans="31:32" ht="12.75">
      <c r="AE107" s="15">
        <f t="shared" si="12"/>
        <v>36.31759111665349</v>
      </c>
      <c r="AF107" s="15">
        <f t="shared" si="13"/>
        <v>49.2403876506104</v>
      </c>
    </row>
    <row r="108" spans="31:32" ht="12.75">
      <c r="AE108" s="15">
        <f t="shared" si="12"/>
        <v>20.00000000000001</v>
      </c>
      <c r="AF108" s="15">
        <f t="shared" si="13"/>
        <v>43.30127018922194</v>
      </c>
    </row>
    <row r="109" spans="31:32" ht="12.75">
      <c r="AE109" s="15">
        <f t="shared" si="12"/>
        <v>6.697777844051103</v>
      </c>
      <c r="AF109" s="15">
        <f t="shared" si="13"/>
        <v>32.13938048432697</v>
      </c>
    </row>
    <row r="110" spans="31:32" ht="12.75">
      <c r="AE110" s="15">
        <f t="shared" si="12"/>
        <v>-1.9846310392954152</v>
      </c>
      <c r="AF110" s="15">
        <f t="shared" si="13"/>
        <v>17.101007166283445</v>
      </c>
    </row>
    <row r="111" spans="31:32" ht="12.75">
      <c r="AE111" s="15">
        <f t="shared" si="12"/>
        <v>-5</v>
      </c>
      <c r="AF111" s="15">
        <f t="shared" si="13"/>
        <v>6.1257422745431E-15</v>
      </c>
    </row>
    <row r="112" spans="31:32" ht="12.75">
      <c r="AE112" s="15">
        <f t="shared" si="12"/>
        <v>-1.9846310392954223</v>
      </c>
      <c r="AF112" s="15">
        <f t="shared" si="13"/>
        <v>-17.101007166283434</v>
      </c>
    </row>
    <row r="113" spans="31:32" ht="12.75">
      <c r="AE113" s="15">
        <f t="shared" si="12"/>
        <v>6.697777844051096</v>
      </c>
      <c r="AF113" s="15">
        <f t="shared" si="13"/>
        <v>-32.13938048432696</v>
      </c>
    </row>
    <row r="114" spans="31:32" ht="12.75">
      <c r="AE114" s="15">
        <f t="shared" si="12"/>
        <v>19.99999999999998</v>
      </c>
      <c r="AF114" s="15">
        <f t="shared" si="13"/>
        <v>-43.30127018922192</v>
      </c>
    </row>
    <row r="115" spans="31:32" ht="12.75">
      <c r="AE115" s="15">
        <f t="shared" si="12"/>
        <v>36.31759111665348</v>
      </c>
      <c r="AF115" s="15">
        <f t="shared" si="13"/>
        <v>-49.2403876506104</v>
      </c>
    </row>
    <row r="116" spans="31:32" ht="12.75">
      <c r="AE116" s="15">
        <f t="shared" si="12"/>
        <v>53.6824088833465</v>
      </c>
      <c r="AF116" s="15">
        <f t="shared" si="13"/>
        <v>-49.24038765061041</v>
      </c>
    </row>
    <row r="117" spans="31:32" ht="12.75">
      <c r="AE117" s="15">
        <f t="shared" si="12"/>
        <v>70</v>
      </c>
      <c r="AF117" s="15">
        <f t="shared" si="13"/>
        <v>-43.30127018922193</v>
      </c>
    </row>
    <row r="118" spans="31:32" ht="12.75">
      <c r="AE118" s="15">
        <f t="shared" si="12"/>
        <v>83.3022221559489</v>
      </c>
      <c r="AF118" s="15">
        <f t="shared" si="13"/>
        <v>-32.13938048432698</v>
      </c>
    </row>
    <row r="119" spans="31:32" ht="12.75">
      <c r="AE119" s="15">
        <f t="shared" si="12"/>
        <v>91.98463103929542</v>
      </c>
      <c r="AF119" s="15">
        <f t="shared" si="13"/>
        <v>-17.10100716628343</v>
      </c>
    </row>
    <row r="120" spans="31:32" ht="12.75">
      <c r="AE120" s="15">
        <f t="shared" si="12"/>
        <v>95</v>
      </c>
      <c r="AF120" s="15">
        <f t="shared" si="13"/>
        <v>-1.22514845490862E-14</v>
      </c>
    </row>
    <row r="121" spans="30:32" ht="12.75">
      <c r="AD121" s="15" t="s">
        <v>6</v>
      </c>
      <c r="AE121" s="15">
        <f aca="true" t="shared" si="14" ref="AE121:AE139">6*$L$4+$AD$122*AB7</f>
        <v>94</v>
      </c>
      <c r="AF121" s="15">
        <f aca="true" t="shared" si="15" ref="AF121:AF139">$AD$122*AC7</f>
        <v>0</v>
      </c>
    </row>
    <row r="122" spans="30:32" ht="12.75">
      <c r="AD122" s="15">
        <f>IF($K$19&lt;6*nn,0,$K$19-(6*nn))</f>
        <v>40</v>
      </c>
      <c r="AE122" s="15">
        <f t="shared" si="14"/>
        <v>91.58770483143634</v>
      </c>
      <c r="AF122" s="15">
        <f t="shared" si="15"/>
        <v>13.680805733026748</v>
      </c>
    </row>
    <row r="123" spans="31:32" ht="12.75">
      <c r="AE123" s="15">
        <f t="shared" si="14"/>
        <v>84.64177772475912</v>
      </c>
      <c r="AF123" s="15">
        <f t="shared" si="15"/>
        <v>25.71150438746157</v>
      </c>
    </row>
    <row r="124" spans="31:32" ht="12.75">
      <c r="AE124" s="15">
        <f t="shared" si="14"/>
        <v>74</v>
      </c>
      <c r="AF124" s="15">
        <f t="shared" si="15"/>
        <v>34.64101615137754</v>
      </c>
    </row>
    <row r="125" spans="31:32" ht="12.75">
      <c r="AE125" s="15">
        <f t="shared" si="14"/>
        <v>60.94592710667722</v>
      </c>
      <c r="AF125" s="15">
        <f t="shared" si="15"/>
        <v>39.39231012048832</v>
      </c>
    </row>
    <row r="126" spans="31:32" ht="12.75">
      <c r="AE126" s="15">
        <f t="shared" si="14"/>
        <v>47.05407289332279</v>
      </c>
      <c r="AF126" s="15">
        <f t="shared" si="15"/>
        <v>39.39231012048832</v>
      </c>
    </row>
    <row r="127" spans="31:32" ht="12.75">
      <c r="AE127" s="15">
        <f t="shared" si="14"/>
        <v>34.00000000000001</v>
      </c>
      <c r="AF127" s="15">
        <f t="shared" si="15"/>
        <v>34.64101615137755</v>
      </c>
    </row>
    <row r="128" spans="31:32" ht="12.75">
      <c r="AE128" s="15">
        <f t="shared" si="14"/>
        <v>23.358222275240884</v>
      </c>
      <c r="AF128" s="15">
        <f t="shared" si="15"/>
        <v>25.71150438746158</v>
      </c>
    </row>
    <row r="129" spans="31:32" ht="12.75">
      <c r="AE129" s="15">
        <f t="shared" si="14"/>
        <v>16.412295168563666</v>
      </c>
      <c r="AF129" s="15">
        <f t="shared" si="15"/>
        <v>13.680805733026755</v>
      </c>
    </row>
    <row r="130" spans="31:32" ht="12.75">
      <c r="AE130" s="15">
        <f t="shared" si="14"/>
        <v>14</v>
      </c>
      <c r="AF130" s="15">
        <f t="shared" si="15"/>
        <v>4.90059381963448E-15</v>
      </c>
    </row>
    <row r="131" spans="31:32" ht="12.75">
      <c r="AE131" s="15">
        <f t="shared" si="14"/>
        <v>16.41229516856366</v>
      </c>
      <c r="AF131" s="15">
        <f t="shared" si="15"/>
        <v>-13.680805733026746</v>
      </c>
    </row>
    <row r="132" spans="31:32" ht="12.75">
      <c r="AE132" s="15">
        <f t="shared" si="14"/>
        <v>23.35822227524088</v>
      </c>
      <c r="AF132" s="15">
        <f t="shared" si="15"/>
        <v>-25.71150438746157</v>
      </c>
    </row>
    <row r="133" spans="31:32" ht="12.75">
      <c r="AE133" s="15">
        <f t="shared" si="14"/>
        <v>33.999999999999986</v>
      </c>
      <c r="AF133" s="15">
        <f t="shared" si="15"/>
        <v>-34.641016151377535</v>
      </c>
    </row>
    <row r="134" spans="31:32" ht="12.75">
      <c r="AE134" s="15">
        <f t="shared" si="14"/>
        <v>47.05407289332279</v>
      </c>
      <c r="AF134" s="15">
        <f t="shared" si="15"/>
        <v>-39.39231012048832</v>
      </c>
    </row>
    <row r="135" spans="31:32" ht="12.75">
      <c r="AE135" s="15">
        <f t="shared" si="14"/>
        <v>60.945927106677196</v>
      </c>
      <c r="AF135" s="15">
        <f t="shared" si="15"/>
        <v>-39.392310120488325</v>
      </c>
    </row>
    <row r="136" spans="31:32" ht="12.75">
      <c r="AE136" s="15">
        <f t="shared" si="14"/>
        <v>74</v>
      </c>
      <c r="AF136" s="15">
        <f t="shared" si="15"/>
        <v>-34.64101615137754</v>
      </c>
    </row>
    <row r="137" spans="31:32" ht="12.75">
      <c r="AE137" s="15">
        <f t="shared" si="14"/>
        <v>84.64177772475911</v>
      </c>
      <c r="AF137" s="15">
        <f t="shared" si="15"/>
        <v>-25.711504387461584</v>
      </c>
    </row>
    <row r="138" spans="31:32" ht="12.75">
      <c r="AE138" s="15">
        <f t="shared" si="14"/>
        <v>91.58770483143634</v>
      </c>
      <c r="AF138" s="15">
        <f t="shared" si="15"/>
        <v>-13.680805733026745</v>
      </c>
    </row>
    <row r="139" spans="31:32" ht="12.75">
      <c r="AE139" s="15">
        <f t="shared" si="14"/>
        <v>94</v>
      </c>
      <c r="AF139" s="15">
        <f t="shared" si="15"/>
        <v>-9.80118763926896E-15</v>
      </c>
    </row>
    <row r="140" spans="30:32" ht="12.75">
      <c r="AD140" s="15" t="s">
        <v>7</v>
      </c>
      <c r="AE140" s="15">
        <f aca="true" t="shared" si="16" ref="AE140:AE158">7*$L$4+$AD$141*AB7</f>
        <v>93</v>
      </c>
      <c r="AF140" s="15">
        <f aca="true" t="shared" si="17" ref="AF140:AF158">$AD$141*AC7</f>
        <v>0</v>
      </c>
    </row>
    <row r="141" spans="30:32" ht="12.75">
      <c r="AD141" s="15">
        <f>IF($K$19&lt;7*nn,0,$K$19-(7*nn))</f>
        <v>30</v>
      </c>
      <c r="AE141" s="15">
        <f t="shared" si="16"/>
        <v>91.19077862357724</v>
      </c>
      <c r="AF141" s="15">
        <f t="shared" si="17"/>
        <v>10.260604299770062</v>
      </c>
    </row>
    <row r="142" spans="31:32" ht="12.75">
      <c r="AE142" s="15">
        <f t="shared" si="16"/>
        <v>85.98133329356934</v>
      </c>
      <c r="AF142" s="15">
        <f t="shared" si="17"/>
        <v>19.283628290596177</v>
      </c>
    </row>
    <row r="143" spans="31:32" ht="12.75">
      <c r="AE143" s="15">
        <f t="shared" si="16"/>
        <v>78</v>
      </c>
      <c r="AF143" s="15">
        <f t="shared" si="17"/>
        <v>25.980762113533157</v>
      </c>
    </row>
    <row r="144" spans="31:32" ht="12.75">
      <c r="AE144" s="15">
        <f t="shared" si="16"/>
        <v>68.20944533000791</v>
      </c>
      <c r="AF144" s="15">
        <f t="shared" si="17"/>
        <v>29.544232590366242</v>
      </c>
    </row>
    <row r="145" spans="31:32" ht="12.75">
      <c r="AE145" s="15">
        <f t="shared" si="16"/>
        <v>57.79055466999209</v>
      </c>
      <c r="AF145" s="15">
        <f t="shared" si="17"/>
        <v>29.544232590366242</v>
      </c>
    </row>
    <row r="146" spans="31:32" ht="12.75">
      <c r="AE146" s="15">
        <f t="shared" si="16"/>
        <v>48.00000000000001</v>
      </c>
      <c r="AF146" s="15">
        <f t="shared" si="17"/>
        <v>25.98076211353316</v>
      </c>
    </row>
    <row r="147" spans="31:32" ht="12.75">
      <c r="AE147" s="15">
        <f t="shared" si="16"/>
        <v>40.018666706430665</v>
      </c>
      <c r="AF147" s="15">
        <f t="shared" si="17"/>
        <v>19.283628290596184</v>
      </c>
    </row>
    <row r="148" spans="31:32" ht="12.75">
      <c r="AE148" s="15">
        <f t="shared" si="16"/>
        <v>34.809221376422755</v>
      </c>
      <c r="AF148" s="15">
        <f t="shared" si="17"/>
        <v>10.260604299770065</v>
      </c>
    </row>
    <row r="149" spans="31:32" ht="12.75">
      <c r="AE149" s="15">
        <f t="shared" si="16"/>
        <v>33</v>
      </c>
      <c r="AF149" s="15">
        <f t="shared" si="17"/>
        <v>3.67544536472586E-15</v>
      </c>
    </row>
    <row r="150" spans="31:32" ht="12.75">
      <c r="AE150" s="15">
        <f t="shared" si="16"/>
        <v>34.80922137642275</v>
      </c>
      <c r="AF150" s="15">
        <f t="shared" si="17"/>
        <v>-10.26060429977006</v>
      </c>
    </row>
    <row r="151" spans="31:32" ht="12.75">
      <c r="AE151" s="15">
        <f t="shared" si="16"/>
        <v>40.018666706430665</v>
      </c>
      <c r="AF151" s="15">
        <f t="shared" si="17"/>
        <v>-19.283628290596177</v>
      </c>
    </row>
    <row r="152" spans="31:32" ht="12.75">
      <c r="AE152" s="15">
        <f t="shared" si="16"/>
        <v>47.999999999999986</v>
      </c>
      <c r="AF152" s="15">
        <f t="shared" si="17"/>
        <v>-25.980762113533153</v>
      </c>
    </row>
    <row r="153" spans="31:32" ht="12.75">
      <c r="AE153" s="15">
        <f t="shared" si="16"/>
        <v>57.79055466999209</v>
      </c>
      <c r="AF153" s="15">
        <f t="shared" si="17"/>
        <v>-29.544232590366242</v>
      </c>
    </row>
    <row r="154" spans="31:32" ht="12.75">
      <c r="AE154" s="15">
        <f t="shared" si="16"/>
        <v>68.2094453300079</v>
      </c>
      <c r="AF154" s="15">
        <f t="shared" si="17"/>
        <v>-29.544232590366242</v>
      </c>
    </row>
    <row r="155" spans="31:32" ht="12.75">
      <c r="AE155" s="15">
        <f t="shared" si="16"/>
        <v>78</v>
      </c>
      <c r="AF155" s="15">
        <f t="shared" si="17"/>
        <v>-25.980762113533157</v>
      </c>
    </row>
    <row r="156" spans="31:32" ht="12.75">
      <c r="AE156" s="15">
        <f t="shared" si="16"/>
        <v>85.98133329356934</v>
      </c>
      <c r="AF156" s="15">
        <f t="shared" si="17"/>
        <v>-19.283628290596187</v>
      </c>
    </row>
    <row r="157" spans="31:32" ht="12.75">
      <c r="AE157" s="15">
        <f t="shared" si="16"/>
        <v>91.19077862357724</v>
      </c>
      <c r="AF157" s="15">
        <f t="shared" si="17"/>
        <v>-10.260604299770058</v>
      </c>
    </row>
    <row r="158" spans="31:32" ht="12.75">
      <c r="AE158" s="15">
        <f t="shared" si="16"/>
        <v>93</v>
      </c>
      <c r="AF158" s="15">
        <f t="shared" si="17"/>
        <v>-7.35089072945172E-15</v>
      </c>
    </row>
    <row r="159" spans="30:32" ht="12.75">
      <c r="AD159" s="15" t="s">
        <v>8</v>
      </c>
      <c r="AE159" s="15">
        <f aca="true" t="shared" si="18" ref="AE159:AE177">8*$L$4+$AD$160*AB7</f>
        <v>92</v>
      </c>
      <c r="AF159" s="15">
        <f aca="true" t="shared" si="19" ref="AF159:AF177">$AD$160*AC7</f>
        <v>0</v>
      </c>
    </row>
    <row r="160" spans="30:32" ht="12.75">
      <c r="AD160" s="15">
        <f>IF($K$19&lt;8*nn,0,$K$19-(8*nn))</f>
        <v>20</v>
      </c>
      <c r="AE160" s="15">
        <f t="shared" si="18"/>
        <v>90.79385241571816</v>
      </c>
      <c r="AF160" s="15">
        <f t="shared" si="19"/>
        <v>6.840402866513374</v>
      </c>
    </row>
    <row r="161" spans="31:32" ht="12.75">
      <c r="AE161" s="15">
        <f t="shared" si="18"/>
        <v>87.32088886237956</v>
      </c>
      <c r="AF161" s="15">
        <f t="shared" si="19"/>
        <v>12.855752193730785</v>
      </c>
    </row>
    <row r="162" spans="31:32" ht="12.75">
      <c r="AE162" s="15">
        <f t="shared" si="18"/>
        <v>82</v>
      </c>
      <c r="AF162" s="15">
        <f t="shared" si="19"/>
        <v>17.32050807568877</v>
      </c>
    </row>
    <row r="163" spans="31:32" ht="12.75">
      <c r="AE163" s="15">
        <f t="shared" si="18"/>
        <v>75.4729635533386</v>
      </c>
      <c r="AF163" s="15">
        <f t="shared" si="19"/>
        <v>19.69615506024416</v>
      </c>
    </row>
    <row r="164" spans="31:32" ht="12.75">
      <c r="AE164" s="15">
        <f t="shared" si="18"/>
        <v>68.5270364466614</v>
      </c>
      <c r="AF164" s="15">
        <f t="shared" si="19"/>
        <v>19.69615506024416</v>
      </c>
    </row>
    <row r="165" spans="31:32" ht="12.75">
      <c r="AE165" s="15">
        <f t="shared" si="18"/>
        <v>62</v>
      </c>
      <c r="AF165" s="15">
        <f t="shared" si="19"/>
        <v>17.320508075688775</v>
      </c>
    </row>
    <row r="166" spans="31:32" ht="12.75">
      <c r="AE166" s="15">
        <f t="shared" si="18"/>
        <v>56.67911113762044</v>
      </c>
      <c r="AF166" s="15">
        <f t="shared" si="19"/>
        <v>12.85575219373079</v>
      </c>
    </row>
    <row r="167" spans="31:32" ht="12.75">
      <c r="AE167" s="15">
        <f t="shared" si="18"/>
        <v>53.20614758428184</v>
      </c>
      <c r="AF167" s="15">
        <f t="shared" si="19"/>
        <v>6.840402866513378</v>
      </c>
    </row>
    <row r="168" spans="31:32" ht="12.75">
      <c r="AE168" s="15">
        <f t="shared" si="18"/>
        <v>52</v>
      </c>
      <c r="AF168" s="15">
        <f t="shared" si="19"/>
        <v>2.45029690981724E-15</v>
      </c>
    </row>
    <row r="169" spans="31:32" ht="12.75">
      <c r="AE169" s="15">
        <f t="shared" si="18"/>
        <v>53.20614758428183</v>
      </c>
      <c r="AF169" s="15">
        <f t="shared" si="19"/>
        <v>-6.840402866513373</v>
      </c>
    </row>
    <row r="170" spans="31:32" ht="12.75">
      <c r="AE170" s="15">
        <f t="shared" si="18"/>
        <v>56.67911113762044</v>
      </c>
      <c r="AF170" s="15">
        <f t="shared" si="19"/>
        <v>-12.855752193730785</v>
      </c>
    </row>
    <row r="171" spans="31:32" ht="12.75">
      <c r="AE171" s="15">
        <f t="shared" si="18"/>
        <v>61.99999999999999</v>
      </c>
      <c r="AF171" s="15">
        <f t="shared" si="19"/>
        <v>-17.320508075688767</v>
      </c>
    </row>
    <row r="172" spans="31:32" ht="12.75">
      <c r="AE172" s="15">
        <f t="shared" si="18"/>
        <v>68.5270364466614</v>
      </c>
      <c r="AF172" s="15">
        <f t="shared" si="19"/>
        <v>-19.69615506024416</v>
      </c>
    </row>
    <row r="173" spans="31:32" ht="12.75">
      <c r="AE173" s="15">
        <f t="shared" si="18"/>
        <v>75.4729635533386</v>
      </c>
      <c r="AF173" s="15">
        <f t="shared" si="19"/>
        <v>-19.696155060244163</v>
      </c>
    </row>
    <row r="174" spans="31:32" ht="12.75">
      <c r="AE174" s="15">
        <f t="shared" si="18"/>
        <v>82</v>
      </c>
      <c r="AF174" s="15">
        <f t="shared" si="19"/>
        <v>-17.32050807568877</v>
      </c>
    </row>
    <row r="175" spans="31:32" ht="12.75">
      <c r="AE175" s="15">
        <f t="shared" si="18"/>
        <v>87.32088886237956</v>
      </c>
      <c r="AF175" s="15">
        <f t="shared" si="19"/>
        <v>-12.855752193730792</v>
      </c>
    </row>
    <row r="176" spans="31:32" ht="12.75">
      <c r="AE176" s="15">
        <f t="shared" si="18"/>
        <v>90.79385241571816</v>
      </c>
      <c r="AF176" s="15">
        <f t="shared" si="19"/>
        <v>-6.840402866513372</v>
      </c>
    </row>
    <row r="177" spans="31:32" ht="12.75">
      <c r="AE177" s="15">
        <f t="shared" si="18"/>
        <v>92</v>
      </c>
      <c r="AF177" s="15">
        <f t="shared" si="19"/>
        <v>-4.90059381963448E-15</v>
      </c>
    </row>
    <row r="178" spans="30:32" ht="12.75">
      <c r="AD178" s="15" t="s">
        <v>10</v>
      </c>
      <c r="AE178" s="15">
        <f aca="true" t="shared" si="20" ref="AE178:AE196">9*$L$4+$AD$179*AB7</f>
        <v>91</v>
      </c>
      <c r="AF178" s="15">
        <f aca="true" t="shared" si="21" ref="AF178:AF196">$AD$179*AC7</f>
        <v>0</v>
      </c>
    </row>
    <row r="179" spans="30:32" ht="12.75">
      <c r="AD179" s="15">
        <f>IF($K$19&lt;9*nn,0,$K$19-(9*nn))</f>
        <v>10</v>
      </c>
      <c r="AE179" s="15">
        <f t="shared" si="20"/>
        <v>90.39692620785908</v>
      </c>
      <c r="AF179" s="15">
        <f t="shared" si="21"/>
        <v>3.420201433256687</v>
      </c>
    </row>
    <row r="180" spans="31:32" ht="12.75">
      <c r="AE180" s="15">
        <f t="shared" si="20"/>
        <v>88.66044443118977</v>
      </c>
      <c r="AF180" s="15">
        <f t="shared" si="21"/>
        <v>6.4278760968653925</v>
      </c>
    </row>
    <row r="181" spans="31:32" ht="12.75">
      <c r="AE181" s="15">
        <f t="shared" si="20"/>
        <v>86</v>
      </c>
      <c r="AF181" s="15">
        <f t="shared" si="21"/>
        <v>8.660254037844386</v>
      </c>
    </row>
    <row r="182" spans="31:32" ht="12.75">
      <c r="AE182" s="15">
        <f t="shared" si="20"/>
        <v>82.73648177666931</v>
      </c>
      <c r="AF182" s="15">
        <f t="shared" si="21"/>
        <v>9.84807753012208</v>
      </c>
    </row>
    <row r="183" spans="31:32" ht="12.75">
      <c r="AE183" s="15">
        <f t="shared" si="20"/>
        <v>79.26351822333069</v>
      </c>
      <c r="AF183" s="15">
        <f t="shared" si="21"/>
        <v>9.84807753012208</v>
      </c>
    </row>
    <row r="184" spans="31:32" ht="12.75">
      <c r="AE184" s="15">
        <f t="shared" si="20"/>
        <v>76</v>
      </c>
      <c r="AF184" s="15">
        <f t="shared" si="21"/>
        <v>8.660254037844387</v>
      </c>
    </row>
    <row r="185" spans="31:32" ht="12.75">
      <c r="AE185" s="15">
        <f t="shared" si="20"/>
        <v>73.33955556881023</v>
      </c>
      <c r="AF185" s="15">
        <f t="shared" si="21"/>
        <v>6.427876096865395</v>
      </c>
    </row>
    <row r="186" spans="31:32" ht="12.75">
      <c r="AE186" s="15">
        <f t="shared" si="20"/>
        <v>71.60307379214092</v>
      </c>
      <c r="AF186" s="15">
        <f t="shared" si="21"/>
        <v>3.420201433256689</v>
      </c>
    </row>
    <row r="187" spans="31:32" ht="12.75">
      <c r="AE187" s="15">
        <f t="shared" si="20"/>
        <v>71</v>
      </c>
      <c r="AF187" s="15">
        <f t="shared" si="21"/>
        <v>1.22514845490862E-15</v>
      </c>
    </row>
    <row r="188" spans="31:32" ht="12.75">
      <c r="AE188" s="15">
        <f t="shared" si="20"/>
        <v>71.60307379214092</v>
      </c>
      <c r="AF188" s="15">
        <f t="shared" si="21"/>
        <v>-3.4202014332566866</v>
      </c>
    </row>
    <row r="189" spans="31:32" ht="12.75">
      <c r="AE189" s="15">
        <f t="shared" si="20"/>
        <v>73.33955556881023</v>
      </c>
      <c r="AF189" s="15">
        <f t="shared" si="21"/>
        <v>-6.4278760968653925</v>
      </c>
    </row>
    <row r="190" spans="31:32" ht="12.75">
      <c r="AE190" s="15">
        <f t="shared" si="20"/>
        <v>76</v>
      </c>
      <c r="AF190" s="15">
        <f t="shared" si="21"/>
        <v>-8.660254037844384</v>
      </c>
    </row>
    <row r="191" spans="31:32" ht="12.75">
      <c r="AE191" s="15">
        <f t="shared" si="20"/>
        <v>79.26351822333069</v>
      </c>
      <c r="AF191" s="15">
        <f t="shared" si="21"/>
        <v>-9.84807753012208</v>
      </c>
    </row>
    <row r="192" spans="31:32" ht="12.75">
      <c r="AE192" s="15">
        <f t="shared" si="20"/>
        <v>82.7364817766693</v>
      </c>
      <c r="AF192" s="15">
        <f t="shared" si="21"/>
        <v>-9.848077530122081</v>
      </c>
    </row>
    <row r="193" spans="31:32" ht="12.75">
      <c r="AE193" s="15">
        <f t="shared" si="20"/>
        <v>86</v>
      </c>
      <c r="AF193" s="15">
        <f t="shared" si="21"/>
        <v>-8.660254037844386</v>
      </c>
    </row>
    <row r="194" spans="31:32" ht="12.75">
      <c r="AE194" s="15">
        <f t="shared" si="20"/>
        <v>88.66044443118977</v>
      </c>
      <c r="AF194" s="15">
        <f t="shared" si="21"/>
        <v>-6.427876096865396</v>
      </c>
    </row>
    <row r="195" spans="31:32" ht="12.75">
      <c r="AE195" s="15">
        <f t="shared" si="20"/>
        <v>90.39692620785908</v>
      </c>
      <c r="AF195" s="15">
        <f t="shared" si="21"/>
        <v>-3.420201433256686</v>
      </c>
    </row>
    <row r="196" spans="31:32" ht="12.75">
      <c r="AE196" s="15">
        <f t="shared" si="20"/>
        <v>91</v>
      </c>
      <c r="AF196" s="15">
        <f t="shared" si="21"/>
        <v>-2.45029690981724E-15</v>
      </c>
    </row>
    <row r="197" spans="30:32" ht="12.75">
      <c r="AD197" s="15" t="s">
        <v>11</v>
      </c>
      <c r="AE197" s="15">
        <f aca="true" t="shared" si="22" ref="AE197:AE215">10*$L$4+$AD$198*AB7</f>
        <v>90</v>
      </c>
      <c r="AF197" s="15">
        <f aca="true" t="shared" si="23" ref="AF197:AF215">$AD$198*AC7</f>
        <v>0</v>
      </c>
    </row>
    <row r="198" spans="30:32" ht="12.75">
      <c r="AD198" s="15">
        <f>IF($K$19&lt;10*nn,0,$K$19-(10*nn))</f>
        <v>0</v>
      </c>
      <c r="AE198" s="15">
        <f t="shared" si="22"/>
        <v>90</v>
      </c>
      <c r="AF198" s="15">
        <f t="shared" si="23"/>
        <v>0</v>
      </c>
    </row>
    <row r="199" spans="31:32" ht="12.75">
      <c r="AE199" s="15">
        <f t="shared" si="22"/>
        <v>90</v>
      </c>
      <c r="AF199" s="15">
        <f t="shared" si="23"/>
        <v>0</v>
      </c>
    </row>
    <row r="200" spans="31:32" ht="12.75">
      <c r="AE200" s="15">
        <f t="shared" si="22"/>
        <v>90</v>
      </c>
      <c r="AF200" s="15">
        <f t="shared" si="23"/>
        <v>0</v>
      </c>
    </row>
    <row r="201" spans="31:32" ht="12.75">
      <c r="AE201" s="15">
        <f t="shared" si="22"/>
        <v>90</v>
      </c>
      <c r="AF201" s="15">
        <f t="shared" si="23"/>
        <v>0</v>
      </c>
    </row>
    <row r="202" spans="31:32" ht="12.75">
      <c r="AE202" s="15">
        <f t="shared" si="22"/>
        <v>90</v>
      </c>
      <c r="AF202" s="15">
        <f t="shared" si="23"/>
        <v>0</v>
      </c>
    </row>
    <row r="203" spans="31:32" ht="12.75">
      <c r="AE203" s="15">
        <f t="shared" si="22"/>
        <v>90</v>
      </c>
      <c r="AF203" s="15">
        <f t="shared" si="23"/>
        <v>0</v>
      </c>
    </row>
    <row r="204" spans="31:32" ht="12.75">
      <c r="AE204" s="15">
        <f t="shared" si="22"/>
        <v>90</v>
      </c>
      <c r="AF204" s="15">
        <f t="shared" si="23"/>
        <v>0</v>
      </c>
    </row>
    <row r="205" spans="31:32" ht="12.75">
      <c r="AE205" s="15">
        <f t="shared" si="22"/>
        <v>90</v>
      </c>
      <c r="AF205" s="15">
        <f t="shared" si="23"/>
        <v>0</v>
      </c>
    </row>
    <row r="206" spans="31:32" ht="12.75">
      <c r="AE206" s="15">
        <f t="shared" si="22"/>
        <v>90</v>
      </c>
      <c r="AF206" s="15">
        <f t="shared" si="23"/>
        <v>0</v>
      </c>
    </row>
    <row r="207" spans="31:32" ht="12.75">
      <c r="AE207" s="15">
        <f t="shared" si="22"/>
        <v>90</v>
      </c>
      <c r="AF207" s="15">
        <f t="shared" si="23"/>
        <v>0</v>
      </c>
    </row>
    <row r="208" spans="31:32" ht="12.75">
      <c r="AE208" s="15">
        <f t="shared" si="22"/>
        <v>90</v>
      </c>
      <c r="AF208" s="15">
        <f t="shared" si="23"/>
        <v>0</v>
      </c>
    </row>
    <row r="209" spans="31:32" ht="12.75">
      <c r="AE209" s="15">
        <f t="shared" si="22"/>
        <v>90</v>
      </c>
      <c r="AF209" s="15">
        <f t="shared" si="23"/>
        <v>0</v>
      </c>
    </row>
    <row r="210" spans="31:32" ht="12.75">
      <c r="AE210" s="15">
        <f t="shared" si="22"/>
        <v>90</v>
      </c>
      <c r="AF210" s="15">
        <f t="shared" si="23"/>
        <v>0</v>
      </c>
    </row>
    <row r="211" spans="31:32" ht="12.75">
      <c r="AE211" s="15">
        <f t="shared" si="22"/>
        <v>90</v>
      </c>
      <c r="AF211" s="15">
        <f t="shared" si="23"/>
        <v>0</v>
      </c>
    </row>
    <row r="212" spans="31:32" ht="12.75">
      <c r="AE212" s="15">
        <f t="shared" si="22"/>
        <v>90</v>
      </c>
      <c r="AF212" s="15">
        <f t="shared" si="23"/>
        <v>0</v>
      </c>
    </row>
    <row r="213" spans="31:32" ht="12.75">
      <c r="AE213" s="15">
        <f t="shared" si="22"/>
        <v>90</v>
      </c>
      <c r="AF213" s="15">
        <f t="shared" si="23"/>
        <v>0</v>
      </c>
    </row>
    <row r="214" spans="31:32" ht="12.75">
      <c r="AE214" s="15">
        <f t="shared" si="22"/>
        <v>90</v>
      </c>
      <c r="AF214" s="15">
        <f t="shared" si="23"/>
        <v>0</v>
      </c>
    </row>
    <row r="215" spans="31:32" ht="12.75">
      <c r="AE215" s="15">
        <f t="shared" si="22"/>
        <v>90</v>
      </c>
      <c r="AF215" s="15">
        <f t="shared" si="23"/>
        <v>0</v>
      </c>
    </row>
    <row r="216" spans="30:32" ht="12.75">
      <c r="AD216" s="15" t="s">
        <v>12</v>
      </c>
      <c r="AE216" s="15">
        <f aca="true" t="shared" si="24" ref="AE216:AE234">11*$L$4+$AD$217*AB7</f>
        <v>99</v>
      </c>
      <c r="AF216" s="15">
        <f aca="true" t="shared" si="25" ref="AF216:AF234">$AD$217*AC7</f>
        <v>0</v>
      </c>
    </row>
    <row r="217" spans="30:32" ht="12.75">
      <c r="AD217" s="15">
        <f>IF($K$19&lt;11*nn,0,$K$19-(11*nn))</f>
        <v>0</v>
      </c>
      <c r="AE217" s="15">
        <f t="shared" si="24"/>
        <v>99</v>
      </c>
      <c r="AF217" s="15">
        <f t="shared" si="25"/>
        <v>0</v>
      </c>
    </row>
    <row r="218" spans="31:32" ht="12.75">
      <c r="AE218" s="15">
        <f t="shared" si="24"/>
        <v>99</v>
      </c>
      <c r="AF218" s="15">
        <f t="shared" si="25"/>
        <v>0</v>
      </c>
    </row>
    <row r="219" spans="31:32" ht="12.75">
      <c r="AE219" s="15">
        <f t="shared" si="24"/>
        <v>99</v>
      </c>
      <c r="AF219" s="15">
        <f t="shared" si="25"/>
        <v>0</v>
      </c>
    </row>
    <row r="220" spans="31:32" ht="12.75">
      <c r="AE220" s="15">
        <f t="shared" si="24"/>
        <v>99</v>
      </c>
      <c r="AF220" s="15">
        <f t="shared" si="25"/>
        <v>0</v>
      </c>
    </row>
    <row r="221" spans="31:32" ht="12.75">
      <c r="AE221" s="15">
        <f t="shared" si="24"/>
        <v>99</v>
      </c>
      <c r="AF221" s="15">
        <f t="shared" si="25"/>
        <v>0</v>
      </c>
    </row>
    <row r="222" spans="31:32" ht="12.75">
      <c r="AE222" s="15">
        <f t="shared" si="24"/>
        <v>99</v>
      </c>
      <c r="AF222" s="15">
        <f t="shared" si="25"/>
        <v>0</v>
      </c>
    </row>
    <row r="223" spans="31:32" ht="12.75">
      <c r="AE223" s="15">
        <f t="shared" si="24"/>
        <v>99</v>
      </c>
      <c r="AF223" s="15">
        <f t="shared" si="25"/>
        <v>0</v>
      </c>
    </row>
    <row r="224" spans="31:32" ht="12.75">
      <c r="AE224" s="15">
        <f t="shared" si="24"/>
        <v>99</v>
      </c>
      <c r="AF224" s="15">
        <f t="shared" si="25"/>
        <v>0</v>
      </c>
    </row>
    <row r="225" spans="31:32" ht="12.75">
      <c r="AE225" s="15">
        <f t="shared" si="24"/>
        <v>99</v>
      </c>
      <c r="AF225" s="15">
        <f t="shared" si="25"/>
        <v>0</v>
      </c>
    </row>
    <row r="226" spans="31:32" ht="12.75">
      <c r="AE226" s="15">
        <f t="shared" si="24"/>
        <v>99</v>
      </c>
      <c r="AF226" s="15">
        <f t="shared" si="25"/>
        <v>0</v>
      </c>
    </row>
    <row r="227" spans="31:32" ht="12.75">
      <c r="AE227" s="15">
        <f t="shared" si="24"/>
        <v>99</v>
      </c>
      <c r="AF227" s="15">
        <f t="shared" si="25"/>
        <v>0</v>
      </c>
    </row>
    <row r="228" spans="31:32" ht="12.75">
      <c r="AE228" s="15">
        <f t="shared" si="24"/>
        <v>99</v>
      </c>
      <c r="AF228" s="15">
        <f t="shared" si="25"/>
        <v>0</v>
      </c>
    </row>
    <row r="229" spans="31:32" ht="12.75">
      <c r="AE229" s="15">
        <f t="shared" si="24"/>
        <v>99</v>
      </c>
      <c r="AF229" s="15">
        <f t="shared" si="25"/>
        <v>0</v>
      </c>
    </row>
    <row r="230" spans="31:32" ht="12.75">
      <c r="AE230" s="15">
        <f t="shared" si="24"/>
        <v>99</v>
      </c>
      <c r="AF230" s="15">
        <f t="shared" si="25"/>
        <v>0</v>
      </c>
    </row>
    <row r="231" spans="31:32" ht="12.75">
      <c r="AE231" s="15">
        <f t="shared" si="24"/>
        <v>99</v>
      </c>
      <c r="AF231" s="15">
        <f t="shared" si="25"/>
        <v>0</v>
      </c>
    </row>
    <row r="232" spans="31:32" ht="12.75">
      <c r="AE232" s="15">
        <f t="shared" si="24"/>
        <v>99</v>
      </c>
      <c r="AF232" s="15">
        <f t="shared" si="25"/>
        <v>0</v>
      </c>
    </row>
    <row r="233" spans="31:32" ht="12.75">
      <c r="AE233" s="15">
        <f t="shared" si="24"/>
        <v>99</v>
      </c>
      <c r="AF233" s="15">
        <f t="shared" si="25"/>
        <v>0</v>
      </c>
    </row>
    <row r="234" spans="31:32" ht="12.75">
      <c r="AE234" s="15">
        <f t="shared" si="24"/>
        <v>99</v>
      </c>
      <c r="AF234" s="15">
        <f t="shared" si="25"/>
        <v>0</v>
      </c>
    </row>
    <row r="235" spans="30:32" ht="12.75">
      <c r="AD235" s="15" t="s">
        <v>13</v>
      </c>
      <c r="AE235" s="15">
        <f aca="true" t="shared" si="26" ref="AE235:AE253">12*$L$4+$AD$236*AB7</f>
        <v>108</v>
      </c>
      <c r="AF235" s="15">
        <f aca="true" t="shared" si="27" ref="AF235:AF253">$AD$236*AC7</f>
        <v>0</v>
      </c>
    </row>
    <row r="236" spans="29:32" ht="12.75">
      <c r="AC236" s="15">
        <v>12</v>
      </c>
      <c r="AD236" s="15">
        <f>IF($K$19&lt;AC236*nn,0,$K$19-(AC236*nn))</f>
        <v>0</v>
      </c>
      <c r="AE236" s="15">
        <f t="shared" si="26"/>
        <v>108</v>
      </c>
      <c r="AF236" s="15">
        <f t="shared" si="27"/>
        <v>0</v>
      </c>
    </row>
    <row r="237" spans="31:32" ht="12.75">
      <c r="AE237" s="15">
        <f t="shared" si="26"/>
        <v>108</v>
      </c>
      <c r="AF237" s="15">
        <f t="shared" si="27"/>
        <v>0</v>
      </c>
    </row>
    <row r="238" spans="31:32" ht="12.75">
      <c r="AE238" s="15">
        <f t="shared" si="26"/>
        <v>108</v>
      </c>
      <c r="AF238" s="15">
        <f t="shared" si="27"/>
        <v>0</v>
      </c>
    </row>
    <row r="239" spans="31:32" ht="12.75">
      <c r="AE239" s="15">
        <f t="shared" si="26"/>
        <v>108</v>
      </c>
      <c r="AF239" s="15">
        <f t="shared" si="27"/>
        <v>0</v>
      </c>
    </row>
    <row r="240" spans="31:32" ht="12.75">
      <c r="AE240" s="15">
        <f t="shared" si="26"/>
        <v>108</v>
      </c>
      <c r="AF240" s="15">
        <f t="shared" si="27"/>
        <v>0</v>
      </c>
    </row>
    <row r="241" spans="31:32" ht="12.75">
      <c r="AE241" s="15">
        <f t="shared" si="26"/>
        <v>108</v>
      </c>
      <c r="AF241" s="15">
        <f t="shared" si="27"/>
        <v>0</v>
      </c>
    </row>
    <row r="242" spans="31:32" ht="12.75">
      <c r="AE242" s="15">
        <f t="shared" si="26"/>
        <v>108</v>
      </c>
      <c r="AF242" s="15">
        <f t="shared" si="27"/>
        <v>0</v>
      </c>
    </row>
    <row r="243" spans="31:32" ht="12.75">
      <c r="AE243" s="15">
        <f t="shared" si="26"/>
        <v>108</v>
      </c>
      <c r="AF243" s="15">
        <f t="shared" si="27"/>
        <v>0</v>
      </c>
    </row>
    <row r="244" spans="31:32" ht="12.75">
      <c r="AE244" s="15">
        <f t="shared" si="26"/>
        <v>108</v>
      </c>
      <c r="AF244" s="15">
        <f t="shared" si="27"/>
        <v>0</v>
      </c>
    </row>
    <row r="245" spans="31:32" ht="12.75">
      <c r="AE245" s="15">
        <f t="shared" si="26"/>
        <v>108</v>
      </c>
      <c r="AF245" s="15">
        <f t="shared" si="27"/>
        <v>0</v>
      </c>
    </row>
    <row r="246" spans="31:32" ht="12.75">
      <c r="AE246" s="15">
        <f t="shared" si="26"/>
        <v>108</v>
      </c>
      <c r="AF246" s="15">
        <f t="shared" si="27"/>
        <v>0</v>
      </c>
    </row>
    <row r="247" spans="31:32" ht="12.75">
      <c r="AE247" s="15">
        <f t="shared" si="26"/>
        <v>108</v>
      </c>
      <c r="AF247" s="15">
        <f t="shared" si="27"/>
        <v>0</v>
      </c>
    </row>
    <row r="248" spans="31:32" ht="12.75">
      <c r="AE248" s="15">
        <f t="shared" si="26"/>
        <v>108</v>
      </c>
      <c r="AF248" s="15">
        <f t="shared" si="27"/>
        <v>0</v>
      </c>
    </row>
    <row r="249" spans="31:32" ht="12.75">
      <c r="AE249" s="15">
        <f t="shared" si="26"/>
        <v>108</v>
      </c>
      <c r="AF249" s="15">
        <f t="shared" si="27"/>
        <v>0</v>
      </c>
    </row>
    <row r="250" spans="31:32" ht="12.75">
      <c r="AE250" s="15">
        <f t="shared" si="26"/>
        <v>108</v>
      </c>
      <c r="AF250" s="15">
        <f t="shared" si="27"/>
        <v>0</v>
      </c>
    </row>
    <row r="251" spans="31:32" ht="12.75">
      <c r="AE251" s="15">
        <f t="shared" si="26"/>
        <v>108</v>
      </c>
      <c r="AF251" s="15">
        <f t="shared" si="27"/>
        <v>0</v>
      </c>
    </row>
    <row r="252" spans="31:32" ht="12.75">
      <c r="AE252" s="15">
        <f t="shared" si="26"/>
        <v>108</v>
      </c>
      <c r="AF252" s="15">
        <f t="shared" si="27"/>
        <v>0</v>
      </c>
    </row>
    <row r="253" spans="31:32" ht="12.75">
      <c r="AE253" s="15">
        <f t="shared" si="26"/>
        <v>108</v>
      </c>
      <c r="AF253" s="15">
        <f t="shared" si="27"/>
        <v>0</v>
      </c>
    </row>
    <row r="254" spans="30:32" ht="12.75">
      <c r="AD254" s="15" t="s">
        <v>14</v>
      </c>
      <c r="AE254" s="15">
        <f aca="true" t="shared" si="28" ref="AE254:AE272">13*$L$4+$AD$255*AB7</f>
        <v>117</v>
      </c>
      <c r="AF254" s="15">
        <f aca="true" t="shared" si="29" ref="AF254:AF272">$AD$255*AC7</f>
        <v>0</v>
      </c>
    </row>
    <row r="255" spans="29:32" ht="12.75">
      <c r="AC255" s="15">
        <v>13</v>
      </c>
      <c r="AD255" s="15">
        <f>IF($K$19&lt;AC255*nn,0,$K$19-(AC255*nn))</f>
        <v>0</v>
      </c>
      <c r="AE255" s="15">
        <f t="shared" si="28"/>
        <v>117</v>
      </c>
      <c r="AF255" s="15">
        <f t="shared" si="29"/>
        <v>0</v>
      </c>
    </row>
    <row r="256" spans="31:32" ht="12.75">
      <c r="AE256" s="15">
        <f t="shared" si="28"/>
        <v>117</v>
      </c>
      <c r="AF256" s="15">
        <f t="shared" si="29"/>
        <v>0</v>
      </c>
    </row>
    <row r="257" spans="31:32" ht="12.75">
      <c r="AE257" s="15">
        <f t="shared" si="28"/>
        <v>117</v>
      </c>
      <c r="AF257" s="15">
        <f t="shared" si="29"/>
        <v>0</v>
      </c>
    </row>
    <row r="258" spans="31:32" ht="12.75">
      <c r="AE258" s="15">
        <f t="shared" si="28"/>
        <v>117</v>
      </c>
      <c r="AF258" s="15">
        <f t="shared" si="29"/>
        <v>0</v>
      </c>
    </row>
    <row r="259" spans="31:32" ht="12.75">
      <c r="AE259" s="15">
        <f t="shared" si="28"/>
        <v>117</v>
      </c>
      <c r="AF259" s="15">
        <f t="shared" si="29"/>
        <v>0</v>
      </c>
    </row>
    <row r="260" spans="31:32" ht="12.75">
      <c r="AE260" s="15">
        <f t="shared" si="28"/>
        <v>117</v>
      </c>
      <c r="AF260" s="15">
        <f t="shared" si="29"/>
        <v>0</v>
      </c>
    </row>
    <row r="261" spans="31:32" ht="12.75">
      <c r="AE261" s="15">
        <f t="shared" si="28"/>
        <v>117</v>
      </c>
      <c r="AF261" s="15">
        <f t="shared" si="29"/>
        <v>0</v>
      </c>
    </row>
    <row r="262" spans="31:32" ht="12.75">
      <c r="AE262" s="15">
        <f t="shared" si="28"/>
        <v>117</v>
      </c>
      <c r="AF262" s="15">
        <f t="shared" si="29"/>
        <v>0</v>
      </c>
    </row>
    <row r="263" spans="31:32" ht="12.75">
      <c r="AE263" s="15">
        <f t="shared" si="28"/>
        <v>117</v>
      </c>
      <c r="AF263" s="15">
        <f t="shared" si="29"/>
        <v>0</v>
      </c>
    </row>
    <row r="264" spans="31:32" ht="12.75">
      <c r="AE264" s="15">
        <f t="shared" si="28"/>
        <v>117</v>
      </c>
      <c r="AF264" s="15">
        <f t="shared" si="29"/>
        <v>0</v>
      </c>
    </row>
    <row r="265" spans="31:32" ht="12.75">
      <c r="AE265" s="15">
        <f t="shared" si="28"/>
        <v>117</v>
      </c>
      <c r="AF265" s="15">
        <f t="shared" si="29"/>
        <v>0</v>
      </c>
    </row>
    <row r="266" spans="31:32" ht="12.75">
      <c r="AE266" s="15">
        <f t="shared" si="28"/>
        <v>117</v>
      </c>
      <c r="AF266" s="15">
        <f t="shared" si="29"/>
        <v>0</v>
      </c>
    </row>
    <row r="267" spans="31:32" ht="12.75">
      <c r="AE267" s="15">
        <f t="shared" si="28"/>
        <v>117</v>
      </c>
      <c r="AF267" s="15">
        <f t="shared" si="29"/>
        <v>0</v>
      </c>
    </row>
    <row r="268" spans="31:32" ht="12.75">
      <c r="AE268" s="15">
        <f t="shared" si="28"/>
        <v>117</v>
      </c>
      <c r="AF268" s="15">
        <f t="shared" si="29"/>
        <v>0</v>
      </c>
    </row>
    <row r="269" spans="31:32" ht="12.75">
      <c r="AE269" s="15">
        <f t="shared" si="28"/>
        <v>117</v>
      </c>
      <c r="AF269" s="15">
        <f t="shared" si="29"/>
        <v>0</v>
      </c>
    </row>
    <row r="270" spans="31:32" ht="12.75">
      <c r="AE270" s="15">
        <f t="shared" si="28"/>
        <v>117</v>
      </c>
      <c r="AF270" s="15">
        <f t="shared" si="29"/>
        <v>0</v>
      </c>
    </row>
    <row r="271" spans="31:32" ht="12.75">
      <c r="AE271" s="15">
        <f t="shared" si="28"/>
        <v>117</v>
      </c>
      <c r="AF271" s="15">
        <f t="shared" si="29"/>
        <v>0</v>
      </c>
    </row>
    <row r="272" spans="31:32" ht="12.75">
      <c r="AE272" s="15">
        <f t="shared" si="28"/>
        <v>117</v>
      </c>
      <c r="AF272" s="15">
        <f t="shared" si="29"/>
        <v>0</v>
      </c>
    </row>
    <row r="273" spans="30:32" ht="12.75">
      <c r="AD273" s="15" t="s">
        <v>15</v>
      </c>
      <c r="AE273" s="15">
        <f aca="true" t="shared" si="30" ref="AE273:AE291">14*$L$4+$AD$274*AB7</f>
        <v>126</v>
      </c>
      <c r="AF273" s="15">
        <f aca="true" t="shared" si="31" ref="AF273:AF291">$AD$274*AC7</f>
        <v>0</v>
      </c>
    </row>
    <row r="274" spans="29:32" ht="12.75">
      <c r="AC274" s="15">
        <v>14</v>
      </c>
      <c r="AD274" s="15">
        <f>IF($K$19&lt;AC274*nn,0,$K$19-(AC274*nn))</f>
        <v>0</v>
      </c>
      <c r="AE274" s="15">
        <f t="shared" si="30"/>
        <v>126</v>
      </c>
      <c r="AF274" s="15">
        <f t="shared" si="31"/>
        <v>0</v>
      </c>
    </row>
    <row r="275" spans="31:32" ht="12.75">
      <c r="AE275" s="15">
        <f t="shared" si="30"/>
        <v>126</v>
      </c>
      <c r="AF275" s="15">
        <f t="shared" si="31"/>
        <v>0</v>
      </c>
    </row>
    <row r="276" spans="31:32" ht="12.75">
      <c r="AE276" s="15">
        <f t="shared" si="30"/>
        <v>126</v>
      </c>
      <c r="AF276" s="15">
        <f t="shared" si="31"/>
        <v>0</v>
      </c>
    </row>
    <row r="277" spans="31:32" ht="12.75">
      <c r="AE277" s="15">
        <f t="shared" si="30"/>
        <v>126</v>
      </c>
      <c r="AF277" s="15">
        <f t="shared" si="31"/>
        <v>0</v>
      </c>
    </row>
    <row r="278" spans="31:32" ht="12.75">
      <c r="AE278" s="15">
        <f t="shared" si="30"/>
        <v>126</v>
      </c>
      <c r="AF278" s="15">
        <f t="shared" si="31"/>
        <v>0</v>
      </c>
    </row>
    <row r="279" spans="31:32" ht="12.75">
      <c r="AE279" s="15">
        <f t="shared" si="30"/>
        <v>126</v>
      </c>
      <c r="AF279" s="15">
        <f t="shared" si="31"/>
        <v>0</v>
      </c>
    </row>
    <row r="280" spans="31:32" ht="12.75">
      <c r="AE280" s="15">
        <f t="shared" si="30"/>
        <v>126</v>
      </c>
      <c r="AF280" s="15">
        <f t="shared" si="31"/>
        <v>0</v>
      </c>
    </row>
    <row r="281" spans="31:32" ht="12.75">
      <c r="AE281" s="15">
        <f t="shared" si="30"/>
        <v>126</v>
      </c>
      <c r="AF281" s="15">
        <f t="shared" si="31"/>
        <v>0</v>
      </c>
    </row>
    <row r="282" spans="31:32" ht="12.75">
      <c r="AE282" s="15">
        <f t="shared" si="30"/>
        <v>126</v>
      </c>
      <c r="AF282" s="15">
        <f t="shared" si="31"/>
        <v>0</v>
      </c>
    </row>
    <row r="283" spans="31:32" ht="12.75">
      <c r="AE283" s="15">
        <f t="shared" si="30"/>
        <v>126</v>
      </c>
      <c r="AF283" s="15">
        <f t="shared" si="31"/>
        <v>0</v>
      </c>
    </row>
    <row r="284" spans="31:32" ht="12.75">
      <c r="AE284" s="15">
        <f t="shared" si="30"/>
        <v>126</v>
      </c>
      <c r="AF284" s="15">
        <f t="shared" si="31"/>
        <v>0</v>
      </c>
    </row>
    <row r="285" spans="31:32" ht="12.75">
      <c r="AE285" s="15">
        <f t="shared" si="30"/>
        <v>126</v>
      </c>
      <c r="AF285" s="15">
        <f t="shared" si="31"/>
        <v>0</v>
      </c>
    </row>
    <row r="286" spans="31:32" ht="12.75">
      <c r="AE286" s="15">
        <f t="shared" si="30"/>
        <v>126</v>
      </c>
      <c r="AF286" s="15">
        <f t="shared" si="31"/>
        <v>0</v>
      </c>
    </row>
    <row r="287" spans="31:32" ht="12.75">
      <c r="AE287" s="15">
        <f t="shared" si="30"/>
        <v>126</v>
      </c>
      <c r="AF287" s="15">
        <f t="shared" si="31"/>
        <v>0</v>
      </c>
    </row>
    <row r="288" spans="31:32" ht="12.75">
      <c r="AE288" s="15">
        <f t="shared" si="30"/>
        <v>126</v>
      </c>
      <c r="AF288" s="15">
        <f t="shared" si="31"/>
        <v>0</v>
      </c>
    </row>
    <row r="289" spans="31:32" ht="12.75">
      <c r="AE289" s="15">
        <f t="shared" si="30"/>
        <v>126</v>
      </c>
      <c r="AF289" s="15">
        <f t="shared" si="31"/>
        <v>0</v>
      </c>
    </row>
    <row r="290" spans="31:32" ht="12.75">
      <c r="AE290" s="15">
        <f t="shared" si="30"/>
        <v>126</v>
      </c>
      <c r="AF290" s="15">
        <f t="shared" si="31"/>
        <v>0</v>
      </c>
    </row>
    <row r="291" spans="31:32" ht="12.75">
      <c r="AE291" s="15">
        <f t="shared" si="30"/>
        <v>126</v>
      </c>
      <c r="AF291" s="15">
        <f t="shared" si="31"/>
        <v>0</v>
      </c>
    </row>
    <row r="292" spans="30:32" ht="12.75">
      <c r="AD292" s="15" t="s">
        <v>16</v>
      </c>
      <c r="AE292" s="15">
        <f aca="true" t="shared" si="32" ref="AE292:AE310">15*$L$4+$AD$293*AB7</f>
        <v>135</v>
      </c>
      <c r="AF292" s="15">
        <f aca="true" t="shared" si="33" ref="AF292:AF310">$AD$293*AC7</f>
        <v>0</v>
      </c>
    </row>
    <row r="293" spans="29:32" ht="12.75">
      <c r="AC293" s="15">
        <v>15</v>
      </c>
      <c r="AD293" s="15">
        <f>IF($K$19&lt;AC293*nn,0,$K$19-(AC293*nn))</f>
        <v>0</v>
      </c>
      <c r="AE293" s="15">
        <f t="shared" si="32"/>
        <v>135</v>
      </c>
      <c r="AF293" s="15">
        <f t="shared" si="33"/>
        <v>0</v>
      </c>
    </row>
    <row r="294" spans="31:32" ht="12.75">
      <c r="AE294" s="15">
        <f t="shared" si="32"/>
        <v>135</v>
      </c>
      <c r="AF294" s="15">
        <f t="shared" si="33"/>
        <v>0</v>
      </c>
    </row>
    <row r="295" spans="31:32" ht="12.75">
      <c r="AE295" s="15">
        <f t="shared" si="32"/>
        <v>135</v>
      </c>
      <c r="AF295" s="15">
        <f t="shared" si="33"/>
        <v>0</v>
      </c>
    </row>
    <row r="296" spans="31:32" ht="12.75">
      <c r="AE296" s="15">
        <f t="shared" si="32"/>
        <v>135</v>
      </c>
      <c r="AF296" s="15">
        <f t="shared" si="33"/>
        <v>0</v>
      </c>
    </row>
    <row r="297" spans="31:32" ht="12.75">
      <c r="AE297" s="15">
        <f t="shared" si="32"/>
        <v>135</v>
      </c>
      <c r="AF297" s="15">
        <f t="shared" si="33"/>
        <v>0</v>
      </c>
    </row>
    <row r="298" spans="31:32" ht="12.75">
      <c r="AE298" s="15">
        <f t="shared" si="32"/>
        <v>135</v>
      </c>
      <c r="AF298" s="15">
        <f t="shared" si="33"/>
        <v>0</v>
      </c>
    </row>
    <row r="299" spans="31:32" ht="12.75">
      <c r="AE299" s="15">
        <f t="shared" si="32"/>
        <v>135</v>
      </c>
      <c r="AF299" s="15">
        <f t="shared" si="33"/>
        <v>0</v>
      </c>
    </row>
    <row r="300" spans="31:32" ht="12.75">
      <c r="AE300" s="15">
        <f t="shared" si="32"/>
        <v>135</v>
      </c>
      <c r="AF300" s="15">
        <f t="shared" si="33"/>
        <v>0</v>
      </c>
    </row>
    <row r="301" spans="31:32" ht="12.75">
      <c r="AE301" s="15">
        <f t="shared" si="32"/>
        <v>135</v>
      </c>
      <c r="AF301" s="15">
        <f t="shared" si="33"/>
        <v>0</v>
      </c>
    </row>
    <row r="302" spans="31:32" ht="12.75">
      <c r="AE302" s="15">
        <f t="shared" si="32"/>
        <v>135</v>
      </c>
      <c r="AF302" s="15">
        <f t="shared" si="33"/>
        <v>0</v>
      </c>
    </row>
    <row r="303" spans="31:32" ht="12.75">
      <c r="AE303" s="15">
        <f t="shared" si="32"/>
        <v>135</v>
      </c>
      <c r="AF303" s="15">
        <f t="shared" si="33"/>
        <v>0</v>
      </c>
    </row>
    <row r="304" spans="31:32" ht="12.75">
      <c r="AE304" s="15">
        <f t="shared" si="32"/>
        <v>135</v>
      </c>
      <c r="AF304" s="15">
        <f t="shared" si="33"/>
        <v>0</v>
      </c>
    </row>
    <row r="305" spans="31:32" ht="12.75">
      <c r="AE305" s="15">
        <f t="shared" si="32"/>
        <v>135</v>
      </c>
      <c r="AF305" s="15">
        <f t="shared" si="33"/>
        <v>0</v>
      </c>
    </row>
    <row r="306" spans="31:32" ht="12.75">
      <c r="AE306" s="15">
        <f t="shared" si="32"/>
        <v>135</v>
      </c>
      <c r="AF306" s="15">
        <f t="shared" si="33"/>
        <v>0</v>
      </c>
    </row>
    <row r="307" spans="31:32" ht="12.75">
      <c r="AE307" s="15">
        <f t="shared" si="32"/>
        <v>135</v>
      </c>
      <c r="AF307" s="15">
        <f t="shared" si="33"/>
        <v>0</v>
      </c>
    </row>
    <row r="308" spans="31:32" ht="12.75">
      <c r="AE308" s="15">
        <f t="shared" si="32"/>
        <v>135</v>
      </c>
      <c r="AF308" s="15">
        <f t="shared" si="33"/>
        <v>0</v>
      </c>
    </row>
    <row r="309" spans="31:32" ht="12.75">
      <c r="AE309" s="15">
        <f t="shared" si="32"/>
        <v>135</v>
      </c>
      <c r="AF309" s="15">
        <f t="shared" si="33"/>
        <v>0</v>
      </c>
    </row>
    <row r="310" spans="31:32" ht="12.75">
      <c r="AE310" s="15">
        <f t="shared" si="32"/>
        <v>135</v>
      </c>
      <c r="AF310" s="15">
        <f t="shared" si="33"/>
        <v>0</v>
      </c>
    </row>
    <row r="311" spans="30:32" ht="12.75">
      <c r="AD311" s="15" t="s">
        <v>17</v>
      </c>
      <c r="AE311" s="15">
        <f aca="true" t="shared" si="34" ref="AE311:AE329">16*$L$4+$AD$312*AB7</f>
        <v>144</v>
      </c>
      <c r="AF311" s="15">
        <f aca="true" t="shared" si="35" ref="AF311:AF329">$AD$312*AC7</f>
        <v>0</v>
      </c>
    </row>
    <row r="312" spans="29:32" ht="12.75">
      <c r="AC312" s="15">
        <v>16</v>
      </c>
      <c r="AD312" s="15">
        <f>IF($K$19&lt;AC312*nn,0,$K$19-(AC312*nn))</f>
        <v>0</v>
      </c>
      <c r="AE312" s="15">
        <f t="shared" si="34"/>
        <v>144</v>
      </c>
      <c r="AF312" s="15">
        <f t="shared" si="35"/>
        <v>0</v>
      </c>
    </row>
    <row r="313" spans="31:32" ht="12.75">
      <c r="AE313" s="15">
        <f t="shared" si="34"/>
        <v>144</v>
      </c>
      <c r="AF313" s="15">
        <f t="shared" si="35"/>
        <v>0</v>
      </c>
    </row>
    <row r="314" spans="31:32" ht="12.75">
      <c r="AE314" s="15">
        <f t="shared" si="34"/>
        <v>144</v>
      </c>
      <c r="AF314" s="15">
        <f t="shared" si="35"/>
        <v>0</v>
      </c>
    </row>
    <row r="315" spans="31:32" ht="12.75">
      <c r="AE315" s="15">
        <f t="shared" si="34"/>
        <v>144</v>
      </c>
      <c r="AF315" s="15">
        <f t="shared" si="35"/>
        <v>0</v>
      </c>
    </row>
    <row r="316" spans="31:32" ht="12.75">
      <c r="AE316" s="15">
        <f t="shared" si="34"/>
        <v>144</v>
      </c>
      <c r="AF316" s="15">
        <f t="shared" si="35"/>
        <v>0</v>
      </c>
    </row>
    <row r="317" spans="31:32" ht="12.75">
      <c r="AE317" s="15">
        <f t="shared" si="34"/>
        <v>144</v>
      </c>
      <c r="AF317" s="15">
        <f t="shared" si="35"/>
        <v>0</v>
      </c>
    </row>
    <row r="318" spans="31:32" ht="12.75">
      <c r="AE318" s="15">
        <f t="shared" si="34"/>
        <v>144</v>
      </c>
      <c r="AF318" s="15">
        <f t="shared" si="35"/>
        <v>0</v>
      </c>
    </row>
    <row r="319" spans="31:32" ht="12.75">
      <c r="AE319" s="15">
        <f t="shared" si="34"/>
        <v>144</v>
      </c>
      <c r="AF319" s="15">
        <f t="shared" si="35"/>
        <v>0</v>
      </c>
    </row>
    <row r="320" spans="31:32" ht="12.75">
      <c r="AE320" s="15">
        <f t="shared" si="34"/>
        <v>144</v>
      </c>
      <c r="AF320" s="15">
        <f t="shared" si="35"/>
        <v>0</v>
      </c>
    </row>
    <row r="321" spans="31:32" ht="12.75">
      <c r="AE321" s="15">
        <f t="shared" si="34"/>
        <v>144</v>
      </c>
      <c r="AF321" s="15">
        <f t="shared" si="35"/>
        <v>0</v>
      </c>
    </row>
    <row r="322" spans="31:32" ht="12.75">
      <c r="AE322" s="15">
        <f t="shared" si="34"/>
        <v>144</v>
      </c>
      <c r="AF322" s="15">
        <f t="shared" si="35"/>
        <v>0</v>
      </c>
    </row>
    <row r="323" spans="31:32" ht="12.75">
      <c r="AE323" s="15">
        <f t="shared" si="34"/>
        <v>144</v>
      </c>
      <c r="AF323" s="15">
        <f t="shared" si="35"/>
        <v>0</v>
      </c>
    </row>
    <row r="324" spans="31:32" ht="12.75">
      <c r="AE324" s="15">
        <f t="shared" si="34"/>
        <v>144</v>
      </c>
      <c r="AF324" s="15">
        <f t="shared" si="35"/>
        <v>0</v>
      </c>
    </row>
    <row r="325" spans="31:32" ht="12.75">
      <c r="AE325" s="15">
        <f t="shared" si="34"/>
        <v>144</v>
      </c>
      <c r="AF325" s="15">
        <f t="shared" si="35"/>
        <v>0</v>
      </c>
    </row>
    <row r="326" spans="31:32" ht="12.75">
      <c r="AE326" s="15">
        <f t="shared" si="34"/>
        <v>144</v>
      </c>
      <c r="AF326" s="15">
        <f t="shared" si="35"/>
        <v>0</v>
      </c>
    </row>
    <row r="327" spans="31:32" ht="12.75">
      <c r="AE327" s="15">
        <f t="shared" si="34"/>
        <v>144</v>
      </c>
      <c r="AF327" s="15">
        <f t="shared" si="35"/>
        <v>0</v>
      </c>
    </row>
    <row r="328" spans="31:32" ht="12.75">
      <c r="AE328" s="15">
        <f t="shared" si="34"/>
        <v>144</v>
      </c>
      <c r="AF328" s="15">
        <f t="shared" si="35"/>
        <v>0</v>
      </c>
    </row>
    <row r="329" spans="31:32" ht="12.75">
      <c r="AE329" s="15">
        <f t="shared" si="34"/>
        <v>144</v>
      </c>
      <c r="AF329" s="15">
        <f t="shared" si="35"/>
        <v>0</v>
      </c>
    </row>
    <row r="330" spans="30:32" ht="12.75">
      <c r="AD330" s="15" t="s">
        <v>18</v>
      </c>
      <c r="AE330" s="15">
        <f aca="true" t="shared" si="36" ref="AE330:AE348">17*$L$4+$AD$331*AB7</f>
        <v>153</v>
      </c>
      <c r="AF330" s="15">
        <f aca="true" t="shared" si="37" ref="AF330:AF348">$AD$331*AC7</f>
        <v>0</v>
      </c>
    </row>
    <row r="331" spans="29:32" ht="12.75">
      <c r="AC331" s="15">
        <v>17</v>
      </c>
      <c r="AD331" s="15">
        <f>IF($K$19&lt;AC331*nn,0,$K$19-(AC331*nn))</f>
        <v>0</v>
      </c>
      <c r="AE331" s="15">
        <f t="shared" si="36"/>
        <v>153</v>
      </c>
      <c r="AF331" s="15">
        <f t="shared" si="37"/>
        <v>0</v>
      </c>
    </row>
    <row r="332" spans="31:32" ht="12.75">
      <c r="AE332" s="15">
        <f t="shared" si="36"/>
        <v>153</v>
      </c>
      <c r="AF332" s="15">
        <f t="shared" si="37"/>
        <v>0</v>
      </c>
    </row>
    <row r="333" spans="31:32" ht="12.75">
      <c r="AE333" s="15">
        <f t="shared" si="36"/>
        <v>153</v>
      </c>
      <c r="AF333" s="15">
        <f t="shared" si="37"/>
        <v>0</v>
      </c>
    </row>
    <row r="334" spans="31:32" ht="12.75">
      <c r="AE334" s="15">
        <f t="shared" si="36"/>
        <v>153</v>
      </c>
      <c r="AF334" s="15">
        <f t="shared" si="37"/>
        <v>0</v>
      </c>
    </row>
    <row r="335" spans="31:32" ht="12.75">
      <c r="AE335" s="15">
        <f t="shared" si="36"/>
        <v>153</v>
      </c>
      <c r="AF335" s="15">
        <f t="shared" si="37"/>
        <v>0</v>
      </c>
    </row>
    <row r="336" spans="31:32" ht="12.75">
      <c r="AE336" s="15">
        <f t="shared" si="36"/>
        <v>153</v>
      </c>
      <c r="AF336" s="15">
        <f t="shared" si="37"/>
        <v>0</v>
      </c>
    </row>
    <row r="337" spans="31:32" ht="12.75">
      <c r="AE337" s="15">
        <f t="shared" si="36"/>
        <v>153</v>
      </c>
      <c r="AF337" s="15">
        <f t="shared" si="37"/>
        <v>0</v>
      </c>
    </row>
    <row r="338" spans="31:32" ht="12.75">
      <c r="AE338" s="15">
        <f t="shared" si="36"/>
        <v>153</v>
      </c>
      <c r="AF338" s="15">
        <f t="shared" si="37"/>
        <v>0</v>
      </c>
    </row>
    <row r="339" spans="31:32" ht="12.75">
      <c r="AE339" s="15">
        <f t="shared" si="36"/>
        <v>153</v>
      </c>
      <c r="AF339" s="15">
        <f t="shared" si="37"/>
        <v>0</v>
      </c>
    </row>
    <row r="340" spans="31:32" ht="12.75">
      <c r="AE340" s="15">
        <f t="shared" si="36"/>
        <v>153</v>
      </c>
      <c r="AF340" s="15">
        <f t="shared" si="37"/>
        <v>0</v>
      </c>
    </row>
    <row r="341" spans="31:32" ht="12.75">
      <c r="AE341" s="15">
        <f t="shared" si="36"/>
        <v>153</v>
      </c>
      <c r="AF341" s="15">
        <f t="shared" si="37"/>
        <v>0</v>
      </c>
    </row>
    <row r="342" spans="31:32" ht="12.75">
      <c r="AE342" s="15">
        <f t="shared" si="36"/>
        <v>153</v>
      </c>
      <c r="AF342" s="15">
        <f t="shared" si="37"/>
        <v>0</v>
      </c>
    </row>
    <row r="343" spans="31:32" ht="12.75">
      <c r="AE343" s="15">
        <f t="shared" si="36"/>
        <v>153</v>
      </c>
      <c r="AF343" s="15">
        <f t="shared" si="37"/>
        <v>0</v>
      </c>
    </row>
    <row r="344" spans="31:32" ht="12.75">
      <c r="AE344" s="15">
        <f t="shared" si="36"/>
        <v>153</v>
      </c>
      <c r="AF344" s="15">
        <f t="shared" si="37"/>
        <v>0</v>
      </c>
    </row>
    <row r="345" spans="31:32" ht="12.75">
      <c r="AE345" s="15">
        <f t="shared" si="36"/>
        <v>153</v>
      </c>
      <c r="AF345" s="15">
        <f t="shared" si="37"/>
        <v>0</v>
      </c>
    </row>
    <row r="346" spans="31:32" ht="12.75">
      <c r="AE346" s="15">
        <f t="shared" si="36"/>
        <v>153</v>
      </c>
      <c r="AF346" s="15">
        <f t="shared" si="37"/>
        <v>0</v>
      </c>
    </row>
    <row r="347" spans="31:32" ht="12.75">
      <c r="AE347" s="15">
        <f t="shared" si="36"/>
        <v>153</v>
      </c>
      <c r="AF347" s="15">
        <f t="shared" si="37"/>
        <v>0</v>
      </c>
    </row>
    <row r="348" spans="31:32" ht="12.75">
      <c r="AE348" s="15">
        <f t="shared" si="36"/>
        <v>153</v>
      </c>
      <c r="AF348" s="15">
        <f t="shared" si="37"/>
        <v>0</v>
      </c>
    </row>
    <row r="349" spans="30:32" ht="12.75">
      <c r="AD349" s="15" t="s">
        <v>19</v>
      </c>
      <c r="AE349" s="15">
        <f aca="true" t="shared" si="38" ref="AE349:AE367">18*$L$4+$AD$350*AB7</f>
        <v>162</v>
      </c>
      <c r="AF349" s="15">
        <f aca="true" t="shared" si="39" ref="AF349:AF367">$AD$350*AC7</f>
        <v>0</v>
      </c>
    </row>
    <row r="350" spans="29:32" ht="12.75">
      <c r="AC350" s="15">
        <v>18</v>
      </c>
      <c r="AD350" s="15">
        <f>IF($K$19&lt;AC350*nn,0,$K$19-(AC350*nn))</f>
        <v>0</v>
      </c>
      <c r="AE350" s="15">
        <f t="shared" si="38"/>
        <v>162</v>
      </c>
      <c r="AF350" s="15">
        <f t="shared" si="39"/>
        <v>0</v>
      </c>
    </row>
    <row r="351" spans="31:32" ht="12.75">
      <c r="AE351" s="15">
        <f t="shared" si="38"/>
        <v>162</v>
      </c>
      <c r="AF351" s="15">
        <f t="shared" si="39"/>
        <v>0</v>
      </c>
    </row>
    <row r="352" spans="31:32" ht="12.75">
      <c r="AE352" s="15">
        <f t="shared" si="38"/>
        <v>162</v>
      </c>
      <c r="AF352" s="15">
        <f t="shared" si="39"/>
        <v>0</v>
      </c>
    </row>
    <row r="353" spans="31:32" ht="12.75">
      <c r="AE353" s="15">
        <f t="shared" si="38"/>
        <v>162</v>
      </c>
      <c r="AF353" s="15">
        <f t="shared" si="39"/>
        <v>0</v>
      </c>
    </row>
    <row r="354" spans="31:32" ht="12.75">
      <c r="AE354" s="15">
        <f t="shared" si="38"/>
        <v>162</v>
      </c>
      <c r="AF354" s="15">
        <f t="shared" si="39"/>
        <v>0</v>
      </c>
    </row>
    <row r="355" spans="31:32" ht="12.75">
      <c r="AE355" s="15">
        <f t="shared" si="38"/>
        <v>162</v>
      </c>
      <c r="AF355" s="15">
        <f t="shared" si="39"/>
        <v>0</v>
      </c>
    </row>
    <row r="356" spans="31:32" ht="12.75">
      <c r="AE356" s="15">
        <f t="shared" si="38"/>
        <v>162</v>
      </c>
      <c r="AF356" s="15">
        <f t="shared" si="39"/>
        <v>0</v>
      </c>
    </row>
    <row r="357" spans="31:32" ht="12.75">
      <c r="AE357" s="15">
        <f t="shared" si="38"/>
        <v>162</v>
      </c>
      <c r="AF357" s="15">
        <f t="shared" si="39"/>
        <v>0</v>
      </c>
    </row>
    <row r="358" spans="31:32" ht="12.75">
      <c r="AE358" s="15">
        <f t="shared" si="38"/>
        <v>162</v>
      </c>
      <c r="AF358" s="15">
        <f t="shared" si="39"/>
        <v>0</v>
      </c>
    </row>
    <row r="359" spans="31:32" ht="12.75">
      <c r="AE359" s="15">
        <f t="shared" si="38"/>
        <v>162</v>
      </c>
      <c r="AF359" s="15">
        <f t="shared" si="39"/>
        <v>0</v>
      </c>
    </row>
    <row r="360" spans="31:32" ht="12.75">
      <c r="AE360" s="15">
        <f t="shared" si="38"/>
        <v>162</v>
      </c>
      <c r="AF360" s="15">
        <f t="shared" si="39"/>
        <v>0</v>
      </c>
    </row>
    <row r="361" spans="31:32" ht="12.75">
      <c r="AE361" s="15">
        <f t="shared" si="38"/>
        <v>162</v>
      </c>
      <c r="AF361" s="15">
        <f t="shared" si="39"/>
        <v>0</v>
      </c>
    </row>
    <row r="362" spans="31:32" ht="12.75">
      <c r="AE362" s="15">
        <f t="shared" si="38"/>
        <v>162</v>
      </c>
      <c r="AF362" s="15">
        <f t="shared" si="39"/>
        <v>0</v>
      </c>
    </row>
    <row r="363" spans="31:32" ht="12.75">
      <c r="AE363" s="15">
        <f t="shared" si="38"/>
        <v>162</v>
      </c>
      <c r="AF363" s="15">
        <f t="shared" si="39"/>
        <v>0</v>
      </c>
    </row>
    <row r="364" spans="31:32" ht="12.75">
      <c r="AE364" s="15">
        <f t="shared" si="38"/>
        <v>162</v>
      </c>
      <c r="AF364" s="15">
        <f t="shared" si="39"/>
        <v>0</v>
      </c>
    </row>
    <row r="365" spans="31:32" ht="12.75">
      <c r="AE365" s="15">
        <f t="shared" si="38"/>
        <v>162</v>
      </c>
      <c r="AF365" s="15">
        <f t="shared" si="39"/>
        <v>0</v>
      </c>
    </row>
    <row r="366" spans="31:32" ht="12.75">
      <c r="AE366" s="15">
        <f t="shared" si="38"/>
        <v>162</v>
      </c>
      <c r="AF366" s="15">
        <f t="shared" si="39"/>
        <v>0</v>
      </c>
    </row>
    <row r="367" spans="31:32" ht="12.75">
      <c r="AE367" s="15">
        <f t="shared" si="38"/>
        <v>162</v>
      </c>
      <c r="AF367" s="15">
        <f t="shared" si="39"/>
        <v>0</v>
      </c>
    </row>
    <row r="368" spans="30:32" ht="12.75">
      <c r="AD368" s="15" t="s">
        <v>20</v>
      </c>
      <c r="AE368" s="15">
        <f aca="true" t="shared" si="40" ref="AE368:AE386">19*$L$4+$AD$369*AB7</f>
        <v>171</v>
      </c>
      <c r="AF368" s="15">
        <f aca="true" t="shared" si="41" ref="AF368:AF386">$AD$369*AC7</f>
        <v>0</v>
      </c>
    </row>
    <row r="369" spans="29:32" ht="12.75">
      <c r="AC369" s="15">
        <v>19</v>
      </c>
      <c r="AD369" s="15">
        <f>IF($K$19&lt;AC369*nn,0,$K$19-(AC369*nn))</f>
        <v>0</v>
      </c>
      <c r="AE369" s="15">
        <f t="shared" si="40"/>
        <v>171</v>
      </c>
      <c r="AF369" s="15">
        <f t="shared" si="41"/>
        <v>0</v>
      </c>
    </row>
    <row r="370" spans="31:32" ht="12.75">
      <c r="AE370" s="15">
        <f t="shared" si="40"/>
        <v>171</v>
      </c>
      <c r="AF370" s="15">
        <f t="shared" si="41"/>
        <v>0</v>
      </c>
    </row>
    <row r="371" spans="31:32" ht="12.75">
      <c r="AE371" s="15">
        <f t="shared" si="40"/>
        <v>171</v>
      </c>
      <c r="AF371" s="15">
        <f t="shared" si="41"/>
        <v>0</v>
      </c>
    </row>
    <row r="372" spans="31:32" ht="12.75">
      <c r="AE372" s="15">
        <f t="shared" si="40"/>
        <v>171</v>
      </c>
      <c r="AF372" s="15">
        <f t="shared" si="41"/>
        <v>0</v>
      </c>
    </row>
    <row r="373" spans="31:32" ht="12.75">
      <c r="AE373" s="15">
        <f t="shared" si="40"/>
        <v>171</v>
      </c>
      <c r="AF373" s="15">
        <f t="shared" si="41"/>
        <v>0</v>
      </c>
    </row>
    <row r="374" spans="31:32" ht="12.75">
      <c r="AE374" s="15">
        <f t="shared" si="40"/>
        <v>171</v>
      </c>
      <c r="AF374" s="15">
        <f t="shared" si="41"/>
        <v>0</v>
      </c>
    </row>
    <row r="375" spans="31:32" ht="12.75">
      <c r="AE375" s="15">
        <f t="shared" si="40"/>
        <v>171</v>
      </c>
      <c r="AF375" s="15">
        <f t="shared" si="41"/>
        <v>0</v>
      </c>
    </row>
    <row r="376" spans="31:32" ht="12.75">
      <c r="AE376" s="15">
        <f t="shared" si="40"/>
        <v>171</v>
      </c>
      <c r="AF376" s="15">
        <f t="shared" si="41"/>
        <v>0</v>
      </c>
    </row>
    <row r="377" spans="31:32" ht="12.75">
      <c r="AE377" s="15">
        <f t="shared" si="40"/>
        <v>171</v>
      </c>
      <c r="AF377" s="15">
        <f t="shared" si="41"/>
        <v>0</v>
      </c>
    </row>
    <row r="378" spans="31:32" ht="12.75">
      <c r="AE378" s="15">
        <f t="shared" si="40"/>
        <v>171</v>
      </c>
      <c r="AF378" s="15">
        <f t="shared" si="41"/>
        <v>0</v>
      </c>
    </row>
    <row r="379" spans="31:32" ht="12.75">
      <c r="AE379" s="15">
        <f t="shared" si="40"/>
        <v>171</v>
      </c>
      <c r="AF379" s="15">
        <f t="shared" si="41"/>
        <v>0</v>
      </c>
    </row>
    <row r="380" spans="31:32" ht="12.75">
      <c r="AE380" s="15">
        <f t="shared" si="40"/>
        <v>171</v>
      </c>
      <c r="AF380" s="15">
        <f t="shared" si="41"/>
        <v>0</v>
      </c>
    </row>
    <row r="381" spans="31:32" ht="12.75">
      <c r="AE381" s="15">
        <f t="shared" si="40"/>
        <v>171</v>
      </c>
      <c r="AF381" s="15">
        <f t="shared" si="41"/>
        <v>0</v>
      </c>
    </row>
    <row r="382" spans="31:32" ht="12.75">
      <c r="AE382" s="15">
        <f t="shared" si="40"/>
        <v>171</v>
      </c>
      <c r="AF382" s="15">
        <f t="shared" si="41"/>
        <v>0</v>
      </c>
    </row>
    <row r="383" spans="31:32" ht="12.75">
      <c r="AE383" s="15">
        <f t="shared" si="40"/>
        <v>171</v>
      </c>
      <c r="AF383" s="15">
        <f t="shared" si="41"/>
        <v>0</v>
      </c>
    </row>
    <row r="384" spans="31:32" ht="12.75">
      <c r="AE384" s="15">
        <f t="shared" si="40"/>
        <v>171</v>
      </c>
      <c r="AF384" s="15">
        <f t="shared" si="41"/>
        <v>0</v>
      </c>
    </row>
    <row r="385" spans="31:32" ht="12.75">
      <c r="AE385" s="15">
        <f t="shared" si="40"/>
        <v>171</v>
      </c>
      <c r="AF385" s="15">
        <f t="shared" si="41"/>
        <v>0</v>
      </c>
    </row>
    <row r="386" spans="31:32" ht="12.75">
      <c r="AE386" s="15">
        <f t="shared" si="40"/>
        <v>171</v>
      </c>
      <c r="AF386" s="15">
        <f t="shared" si="41"/>
        <v>0</v>
      </c>
    </row>
    <row r="387" spans="30:32" ht="12.75">
      <c r="AD387" s="15" t="s">
        <v>21</v>
      </c>
      <c r="AE387" s="15">
        <f aca="true" t="shared" si="42" ref="AE387:AE405">20*$L$4+$AD$388*AB7</f>
        <v>180</v>
      </c>
      <c r="AF387" s="15">
        <f aca="true" t="shared" si="43" ref="AF387:AF405">$AD$388*AC7</f>
        <v>0</v>
      </c>
    </row>
    <row r="388" spans="29:32" ht="12.75">
      <c r="AC388" s="15">
        <v>20</v>
      </c>
      <c r="AD388" s="15">
        <f>IF($K$19&lt;AC388*nn,0,$K$19-(AC388*nn))</f>
        <v>0</v>
      </c>
      <c r="AE388" s="15">
        <f t="shared" si="42"/>
        <v>180</v>
      </c>
      <c r="AF388" s="15">
        <f t="shared" si="43"/>
        <v>0</v>
      </c>
    </row>
    <row r="389" spans="31:32" ht="12.75">
      <c r="AE389" s="15">
        <f t="shared" si="42"/>
        <v>180</v>
      </c>
      <c r="AF389" s="15">
        <f t="shared" si="43"/>
        <v>0</v>
      </c>
    </row>
    <row r="390" spans="31:32" ht="12.75">
      <c r="AE390" s="15">
        <f t="shared" si="42"/>
        <v>180</v>
      </c>
      <c r="AF390" s="15">
        <f t="shared" si="43"/>
        <v>0</v>
      </c>
    </row>
    <row r="391" spans="31:32" ht="12.75">
      <c r="AE391" s="15">
        <f t="shared" si="42"/>
        <v>180</v>
      </c>
      <c r="AF391" s="15">
        <f t="shared" si="43"/>
        <v>0</v>
      </c>
    </row>
    <row r="392" spans="31:32" ht="12.75">
      <c r="AE392" s="15">
        <f t="shared" si="42"/>
        <v>180</v>
      </c>
      <c r="AF392" s="15">
        <f t="shared" si="43"/>
        <v>0</v>
      </c>
    </row>
    <row r="393" spans="31:32" ht="12.75">
      <c r="AE393" s="15">
        <f t="shared" si="42"/>
        <v>180</v>
      </c>
      <c r="AF393" s="15">
        <f t="shared" si="43"/>
        <v>0</v>
      </c>
    </row>
    <row r="394" spans="31:32" ht="12.75">
      <c r="AE394" s="15">
        <f t="shared" si="42"/>
        <v>180</v>
      </c>
      <c r="AF394" s="15">
        <f t="shared" si="43"/>
        <v>0</v>
      </c>
    </row>
    <row r="395" spans="31:32" ht="12.75">
      <c r="AE395" s="15">
        <f t="shared" si="42"/>
        <v>180</v>
      </c>
      <c r="AF395" s="15">
        <f t="shared" si="43"/>
        <v>0</v>
      </c>
    </row>
    <row r="396" spans="31:32" ht="12.75">
      <c r="AE396" s="15">
        <f t="shared" si="42"/>
        <v>180</v>
      </c>
      <c r="AF396" s="15">
        <f t="shared" si="43"/>
        <v>0</v>
      </c>
    </row>
    <row r="397" spans="31:32" ht="12.75">
      <c r="AE397" s="15">
        <f t="shared" si="42"/>
        <v>180</v>
      </c>
      <c r="AF397" s="15">
        <f t="shared" si="43"/>
        <v>0</v>
      </c>
    </row>
    <row r="398" spans="31:32" ht="12.75">
      <c r="AE398" s="15">
        <f t="shared" si="42"/>
        <v>180</v>
      </c>
      <c r="AF398" s="15">
        <f t="shared" si="43"/>
        <v>0</v>
      </c>
    </row>
    <row r="399" spans="31:32" ht="12.75">
      <c r="AE399" s="15">
        <f t="shared" si="42"/>
        <v>180</v>
      </c>
      <c r="AF399" s="15">
        <f t="shared" si="43"/>
        <v>0</v>
      </c>
    </row>
    <row r="400" spans="31:32" ht="12.75">
      <c r="AE400" s="15">
        <f t="shared" si="42"/>
        <v>180</v>
      </c>
      <c r="AF400" s="15">
        <f t="shared" si="43"/>
        <v>0</v>
      </c>
    </row>
    <row r="401" spans="31:32" ht="12.75">
      <c r="AE401" s="15">
        <f t="shared" si="42"/>
        <v>180</v>
      </c>
      <c r="AF401" s="15">
        <f t="shared" si="43"/>
        <v>0</v>
      </c>
    </row>
    <row r="402" spans="31:32" ht="12.75">
      <c r="AE402" s="15">
        <f t="shared" si="42"/>
        <v>180</v>
      </c>
      <c r="AF402" s="15">
        <f t="shared" si="43"/>
        <v>0</v>
      </c>
    </row>
    <row r="403" spans="31:32" ht="12.75">
      <c r="AE403" s="15">
        <f t="shared" si="42"/>
        <v>180</v>
      </c>
      <c r="AF403" s="15">
        <f t="shared" si="43"/>
        <v>0</v>
      </c>
    </row>
    <row r="404" spans="31:32" ht="12.75">
      <c r="AE404" s="15">
        <f t="shared" si="42"/>
        <v>180</v>
      </c>
      <c r="AF404" s="15">
        <f t="shared" si="43"/>
        <v>0</v>
      </c>
    </row>
    <row r="405" spans="31:32" ht="12.75">
      <c r="AE405" s="15">
        <f t="shared" si="42"/>
        <v>180</v>
      </c>
      <c r="AF405" s="15">
        <f t="shared" si="43"/>
        <v>0</v>
      </c>
    </row>
  </sheetData>
  <mergeCells count="5">
    <mergeCell ref="B1:T1"/>
    <mergeCell ref="K3:L3"/>
    <mergeCell ref="N3:P3"/>
    <mergeCell ref="D5:E5"/>
    <mergeCell ref="P5:Q5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/>
  <cp:lastModifiedBy>Mentrard</cp:lastModifiedBy>
  <dcterms:created xsi:type="dcterms:W3CDTF">2005-05-29T08:18:27Z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